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5000" windowHeight="14360" tabRatio="536" activeTab="7"/>
  </bookViews>
  <sheets>
    <sheet name="Instructions" sheetId="1" r:id="rId1"/>
    <sheet name="Names" sheetId="2" r:id="rId2"/>
    <sheet name="Schedule" sheetId="3" r:id="rId3"/>
    <sheet name="1-4 Ladder" sheetId="4" state="hidden" r:id="rId4"/>
    <sheet name="5-8 Ladder" sheetId="5" state="hidden" r:id="rId5"/>
    <sheet name="9-16 Ladder" sheetId="6" state="hidden" r:id="rId6"/>
    <sheet name="17-32 Ladder" sheetId="7" state="hidden" r:id="rId7"/>
    <sheet name="1-4 S Ladder" sheetId="8" r:id="rId8"/>
    <sheet name="Sample" sheetId="9" state="hidden" r:id="rId9"/>
    <sheet name="5-8 S Ladder" sheetId="10" state="hidden" r:id="rId10"/>
    <sheet name="9-16 S Ladder" sheetId="11" state="hidden" r:id="rId11"/>
    <sheet name="17-32 S Ladder" sheetId="12" state="hidden" r:id="rId12"/>
    <sheet name="1-4 D Ladder" sheetId="13" state="hidden" r:id="rId13"/>
    <sheet name="5-8 D Ladder" sheetId="14" state="hidden" r:id="rId14"/>
    <sheet name="9-16 D Ladder" sheetId="15" state="hidden" r:id="rId15"/>
    <sheet name="17-32 D Ladder" sheetId="16" state="hidden" r:id="rId16"/>
  </sheets>
  <externalReferences>
    <externalReference r:id="rId19"/>
    <externalReference r:id="rId20"/>
  </externalReferences>
  <definedNames>
    <definedName name="LOSE">#REF!</definedName>
    <definedName name="m10dt">'Schedule'!$C$12</definedName>
    <definedName name="m10l">'Schedule'!$D$12</definedName>
    <definedName name="m11dt">'Schedule'!$C$13</definedName>
    <definedName name="m11l">'Schedule'!$D$13</definedName>
    <definedName name="m12dt">'Schedule'!$C$14</definedName>
    <definedName name="m12l">'Schedule'!$D$14</definedName>
    <definedName name="m13dt">'Schedule'!$C$15</definedName>
    <definedName name="m13l">'Schedule'!$D$15</definedName>
    <definedName name="m14dt">'Schedule'!$C$16</definedName>
    <definedName name="m14l">'Schedule'!$D$16</definedName>
    <definedName name="m15dt">'Schedule'!$C$17</definedName>
    <definedName name="m15l">'Schedule'!$D$17</definedName>
    <definedName name="m16dt">'Schedule'!$C$18</definedName>
    <definedName name="m16l">'Schedule'!$D$18</definedName>
    <definedName name="m17dt">'Schedule'!$C$19</definedName>
    <definedName name="m17l">'Schedule'!$D$19</definedName>
    <definedName name="m18dt">'Schedule'!$C$20</definedName>
    <definedName name="m18l">'Schedule'!$D$20</definedName>
    <definedName name="m19dt">'Schedule'!$C$21</definedName>
    <definedName name="m19l">'Schedule'!$D$21</definedName>
    <definedName name="m1dt">'Schedule'!$C$3</definedName>
    <definedName name="m1l">'Schedule'!$D$3</definedName>
    <definedName name="m20dt">'Schedule'!$C$22</definedName>
    <definedName name="m20l">'Schedule'!$D$22</definedName>
    <definedName name="m21dt">'Schedule'!$C$23</definedName>
    <definedName name="m21l">'Schedule'!$D$23</definedName>
    <definedName name="m22dt">'Schedule'!$C$24</definedName>
    <definedName name="m22l">'Schedule'!$D$24</definedName>
    <definedName name="m23dt">'Schedule'!$C$25</definedName>
    <definedName name="m23l">'Schedule'!$D$25</definedName>
    <definedName name="m24dt">'Schedule'!$C$26</definedName>
    <definedName name="m24l">'Schedule'!$D$26</definedName>
    <definedName name="m25dt">'Schedule'!$C$27</definedName>
    <definedName name="m25l">'Schedule'!$D$27</definedName>
    <definedName name="m26dt">'Schedule'!$C$28</definedName>
    <definedName name="m26l">'Schedule'!$D$28</definedName>
    <definedName name="m27dt">'Schedule'!$C$29</definedName>
    <definedName name="m27l">'Schedule'!$D$29</definedName>
    <definedName name="m28dt">'Schedule'!$C$30</definedName>
    <definedName name="m28l">'Schedule'!$D$30</definedName>
    <definedName name="m29dt">'Schedule'!$C$31</definedName>
    <definedName name="m29l">'Schedule'!$D$31</definedName>
    <definedName name="m2dt">'Schedule'!$C$4</definedName>
    <definedName name="m2l">'Schedule'!$D$4</definedName>
    <definedName name="m30dt">'Schedule'!$C$32</definedName>
    <definedName name="m30l">'Schedule'!$D$32</definedName>
    <definedName name="m31dt">'Schedule'!$C$33</definedName>
    <definedName name="m31l">'Schedule'!$D$33</definedName>
    <definedName name="m32dt">'Schedule'!$C$34</definedName>
    <definedName name="m32l">'Schedule'!$D$34</definedName>
    <definedName name="m33dt">'Schedule'!$C$35</definedName>
    <definedName name="m33l">'Schedule'!$D$35</definedName>
    <definedName name="m34dt">'Schedule'!$C$36</definedName>
    <definedName name="m34l">'Schedule'!$D$36</definedName>
    <definedName name="m35dt">'Schedule'!$C$37</definedName>
    <definedName name="m35l">'Schedule'!$D$37</definedName>
    <definedName name="m36dt">'Schedule'!$C$38</definedName>
    <definedName name="m36l">'Schedule'!$D$38</definedName>
    <definedName name="m37dt">'Schedule'!$C$39</definedName>
    <definedName name="m37l">'Schedule'!$D$39</definedName>
    <definedName name="m38dt">'Schedule'!$C$40</definedName>
    <definedName name="m38l">'Schedule'!$D$40</definedName>
    <definedName name="m39dt">'Schedule'!$C$41</definedName>
    <definedName name="m39l">'Schedule'!$D$41</definedName>
    <definedName name="m3dt">'Schedule'!$C$5</definedName>
    <definedName name="m3l">'Schedule'!$D$5</definedName>
    <definedName name="m40dt">'Schedule'!$C$42</definedName>
    <definedName name="m40l">'Schedule'!$D$42</definedName>
    <definedName name="m41dt">'Schedule'!$C$43</definedName>
    <definedName name="m41l">'Schedule'!$D$43</definedName>
    <definedName name="m42dt">'Schedule'!$C$44</definedName>
    <definedName name="m42l">'Schedule'!$D$44</definedName>
    <definedName name="m43dt">'Schedule'!$C$45</definedName>
    <definedName name="m43l">'Schedule'!$D$45</definedName>
    <definedName name="m44dt">'Schedule'!$C$46</definedName>
    <definedName name="m44l">'Schedule'!$D$46</definedName>
    <definedName name="m45dt">'Schedule'!$C$47</definedName>
    <definedName name="m45l">'Schedule'!$D$47</definedName>
    <definedName name="m46dt">'Schedule'!$C$48</definedName>
    <definedName name="m46l">'Schedule'!$D$48</definedName>
    <definedName name="m47dt">'Schedule'!$C$49</definedName>
    <definedName name="m47l">'Schedule'!$D$49</definedName>
    <definedName name="m48dt">'Schedule'!$C$50</definedName>
    <definedName name="m48l">'Schedule'!$D$50</definedName>
    <definedName name="m49dt">'Schedule'!$C$51</definedName>
    <definedName name="m49l">'Schedule'!$D$51</definedName>
    <definedName name="m4dt">'Schedule'!$C$6</definedName>
    <definedName name="m4l">'Schedule'!$D$6</definedName>
    <definedName name="m50dt">'Schedule'!$C$52</definedName>
    <definedName name="m50l">'Schedule'!$D$52</definedName>
    <definedName name="m51dt">'Schedule'!$C$53</definedName>
    <definedName name="m51l">'Schedule'!$D$53</definedName>
    <definedName name="m52dt">'Schedule'!$C$54</definedName>
    <definedName name="m52l">'Schedule'!$D$54</definedName>
    <definedName name="m53dt">'Schedule'!$C$55</definedName>
    <definedName name="m53l">'Schedule'!$D$55</definedName>
    <definedName name="m54dt">'Schedule'!$C$56</definedName>
    <definedName name="m54l">'Schedule'!$D$56</definedName>
    <definedName name="m55dt">'Schedule'!$C$57</definedName>
    <definedName name="m55l">'Schedule'!$D$57</definedName>
    <definedName name="m56dt">'Schedule'!$C$58</definedName>
    <definedName name="m56l">'Schedule'!$D$58</definedName>
    <definedName name="m57dt">'Schedule'!$C$59</definedName>
    <definedName name="m57l">'Schedule'!$D$59</definedName>
    <definedName name="m58dt">'Schedule'!$C$60</definedName>
    <definedName name="m58l">'Schedule'!$D$60</definedName>
    <definedName name="m59dt">'Schedule'!$C$61</definedName>
    <definedName name="m59l">'Schedule'!$D$61</definedName>
    <definedName name="m5dt">'Schedule'!$C$7</definedName>
    <definedName name="m5l">'Schedule'!$D$7</definedName>
    <definedName name="m60dt">'Schedule'!$C$62</definedName>
    <definedName name="m60l">'Schedule'!$D$62</definedName>
    <definedName name="m61dt">'Schedule'!$C$63</definedName>
    <definedName name="m61l">'Schedule'!$D$63</definedName>
    <definedName name="m62dt">'Schedule'!$C$64</definedName>
    <definedName name="m62l">'Schedule'!$D$64</definedName>
    <definedName name="m63dt">'Schedule'!$C$65</definedName>
    <definedName name="m63l">'Schedule'!$D$65</definedName>
    <definedName name="m6dt">'Schedule'!$C$8</definedName>
    <definedName name="m6l">'Schedule'!$D$8</definedName>
    <definedName name="m7dt">'Schedule'!$C$9</definedName>
    <definedName name="m7l">'Schedule'!$D$9</definedName>
    <definedName name="m8dt">'Schedule'!$C$10</definedName>
    <definedName name="m8l">'Schedule'!$D$10</definedName>
    <definedName name="m9dt">'Schedule'!$C$11</definedName>
    <definedName name="m9l">'Schedule'!$D$11</definedName>
    <definedName name="match10">'[1]Scores'!#REF!</definedName>
    <definedName name="match11">'[1]Scores'!#REF!</definedName>
    <definedName name="match12">'[1]Scores'!#REF!</definedName>
    <definedName name="match13">'[1]Scores'!#REF!</definedName>
    <definedName name="match14">'[1]Scores'!#REF!</definedName>
    <definedName name="match9">'[1]Scores'!#REF!</definedName>
    <definedName name="match9a">'[1]Scores'!#REF!</definedName>
    <definedName name="NumPlyrs">'Names'!$E$8</definedName>
    <definedName name="_xlnm.Print_Area" localSheetId="7">'1-4 S Ladder'!$B$2:$K$19</definedName>
    <definedName name="_xlnm.Print_Area" localSheetId="15">'17-32 D Ladder'!$B$1:$AD$146</definedName>
    <definedName name="_xlnm.Print_Area" localSheetId="6">'17-32 Ladder'!$B$2:$AI$101</definedName>
    <definedName name="_xlnm.Print_Area" localSheetId="11">'17-32 S Ladder'!$B$1:$T$100</definedName>
    <definedName name="_xlnm.Print_Area" localSheetId="13">'5-8 D Ladder'!$B$1:$R$36</definedName>
    <definedName name="_xlnm.Print_Area" localSheetId="4">'5-8 Ladder'!$B$2:$W$26</definedName>
    <definedName name="_xlnm.Print_Area" localSheetId="9">'5-8 S Ladder'!$B$1:$L$28</definedName>
    <definedName name="_xlnm.Print_Area" localSheetId="14">'9-16 D Ladder'!$B$2:$Y$73</definedName>
    <definedName name="_xlnm.Print_Area" localSheetId="5">'9-16 Ladder'!$B$2:$AC$49</definedName>
    <definedName name="_xlnm.Print_Area" localSheetId="10">'9-16 S Ladder'!$B$1:$O$48</definedName>
    <definedName name="_xlnm.Print_Area" localSheetId="0">'Instructions'!$B$1:$N$37</definedName>
    <definedName name="_xlnm.Print_Area" localSheetId="8">'Sample'!$A$1:$S$28</definedName>
    <definedName name="Seed01">'Names'!$B$2</definedName>
    <definedName name="Seed02">'Names'!$B$3</definedName>
    <definedName name="Seed03">'Names'!$B$4</definedName>
    <definedName name="Seed04">'Names'!$B$5</definedName>
    <definedName name="Seed05">'Names'!$B$6</definedName>
    <definedName name="Seed06">'Names'!$B$7</definedName>
    <definedName name="Seed07">'Names'!$B$8</definedName>
    <definedName name="Seed08">'Names'!$B$9</definedName>
    <definedName name="Seed09">'Names'!$B$10</definedName>
    <definedName name="Seed10">'Names'!$B$11</definedName>
    <definedName name="Seed11">'Names'!$B$12</definedName>
    <definedName name="Seed12">'Names'!$B$13</definedName>
    <definedName name="Seed13">'Names'!$B$14</definedName>
    <definedName name="Seed14">'Names'!$B$15</definedName>
    <definedName name="Seed15">'Names'!$B$16</definedName>
    <definedName name="Seed16">'Names'!$B$17</definedName>
    <definedName name="Seed17" localSheetId="2">'[1]Names'!#REF!</definedName>
    <definedName name="Seed17">'Names'!$B$18</definedName>
    <definedName name="Seed18" localSheetId="2">'[1]Names'!#REF!</definedName>
    <definedName name="Seed18">'Names'!$B$19</definedName>
    <definedName name="Seed19" localSheetId="2">'[1]Names'!#REF!</definedName>
    <definedName name="Seed19">'Names'!$B$20</definedName>
    <definedName name="Seed20" localSheetId="2">'[1]Names'!#REF!</definedName>
    <definedName name="Seed20">'Names'!$B$21</definedName>
    <definedName name="Seed21" localSheetId="2">'[1]Names'!#REF!</definedName>
    <definedName name="Seed21">'Names'!$B$22</definedName>
    <definedName name="Seed22" localSheetId="2">'[1]Names'!#REF!</definedName>
    <definedName name="Seed22">'Names'!$B$23</definedName>
    <definedName name="Seed23" localSheetId="2">'[1]Names'!#REF!</definedName>
    <definedName name="Seed23">'Names'!$B$24</definedName>
    <definedName name="Seed24" localSheetId="2">'[1]Names'!#REF!</definedName>
    <definedName name="Seed24">'Names'!$B$25</definedName>
    <definedName name="Seed25" localSheetId="2">'[1]Names'!#REF!</definedName>
    <definedName name="Seed25">'Names'!$B$26</definedName>
    <definedName name="Seed26" localSheetId="2">'[1]Names'!#REF!</definedName>
    <definedName name="Seed26">'Names'!$B$27</definedName>
    <definedName name="Seed27" localSheetId="2">'[1]Names'!#REF!</definedName>
    <definedName name="Seed27">'Names'!$B$28</definedName>
    <definedName name="Seed28" localSheetId="2">'[1]Names'!#REF!</definedName>
    <definedName name="Seed28">'Names'!$B$29</definedName>
    <definedName name="Seed29" localSheetId="2">'[1]Names'!#REF!</definedName>
    <definedName name="Seed29">'Names'!$B$30</definedName>
    <definedName name="Seed30" localSheetId="2">'[1]Names'!#REF!</definedName>
    <definedName name="Seed30">'Names'!$B$31</definedName>
    <definedName name="Seed31" localSheetId="2">'[1]Names'!#REF!</definedName>
    <definedName name="Seed31">'Names'!$B$32</definedName>
    <definedName name="Seed32" localSheetId="2">'[1]Names'!#REF!</definedName>
    <definedName name="Seed32">'Names'!$B$33</definedName>
    <definedName name="time1">'[2]NAMES'!$G$12</definedName>
    <definedName name="Tourny">'Names'!$D$2</definedName>
    <definedName name="WIN">#REF!</definedName>
  </definedNames>
  <calcPr fullCalcOnLoad="1"/>
</workbook>
</file>

<file path=xl/sharedStrings.xml><?xml version="1.0" encoding="utf-8"?>
<sst xmlns="http://schemas.openxmlformats.org/spreadsheetml/2006/main" count="616" uniqueCount="294">
  <si>
    <t>LADDERS</t>
  </si>
  <si>
    <t>Draw Winner</t>
  </si>
  <si>
    <t>Process Winner</t>
  </si>
  <si>
    <t>1st Place</t>
  </si>
  <si>
    <t>2nd Place</t>
  </si>
  <si>
    <t>3rd Place</t>
  </si>
  <si>
    <t>L1</t>
  </si>
  <si>
    <t>L2</t>
  </si>
  <si>
    <t>L3</t>
  </si>
  <si>
    <t>L5</t>
  </si>
  <si>
    <t>L6</t>
  </si>
  <si>
    <t>L4</t>
  </si>
  <si>
    <t>L7</t>
  </si>
  <si>
    <t>L13</t>
  </si>
  <si>
    <t>L14</t>
  </si>
  <si>
    <t>L8</t>
  </si>
  <si>
    <t>L11</t>
  </si>
  <si>
    <t>L12</t>
  </si>
  <si>
    <t>L9</t>
  </si>
  <si>
    <t>L10</t>
  </si>
  <si>
    <t>L15</t>
  </si>
  <si>
    <t>Sample Names</t>
  </si>
  <si>
    <t xml:space="preserve">1- </t>
  </si>
  <si>
    <t xml:space="preserve">2- </t>
  </si>
  <si>
    <t xml:space="preserve">3- </t>
  </si>
  <si>
    <t>Leo Nikora</t>
  </si>
  <si>
    <t>L16</t>
  </si>
  <si>
    <t>L24</t>
  </si>
  <si>
    <t>L23</t>
  </si>
  <si>
    <t>L22</t>
  </si>
  <si>
    <t>L21</t>
  </si>
  <si>
    <t>L20</t>
  </si>
  <si>
    <t>L19</t>
  </si>
  <si>
    <t>L18</t>
  </si>
  <si>
    <t>L17</t>
  </si>
  <si>
    <t>L25</t>
  </si>
  <si>
    <t>L26</t>
  </si>
  <si>
    <t>L27</t>
  </si>
  <si>
    <t>L28</t>
  </si>
  <si>
    <t>L29</t>
  </si>
  <si>
    <t>L30</t>
  </si>
  <si>
    <t>L31</t>
  </si>
  <si>
    <t>First Life</t>
  </si>
  <si>
    <t>Second Life</t>
  </si>
  <si>
    <t>John Taylor 4.5</t>
  </si>
  <si>
    <t>Leo Nikora 9.0</t>
  </si>
  <si>
    <t>John Osborn -1.0</t>
  </si>
  <si>
    <t>Jackie Jones 0.0</t>
  </si>
  <si>
    <t>Fred Jones 0.0</t>
  </si>
  <si>
    <t>Danny Huneycutt -0.5</t>
  </si>
  <si>
    <t>26 - 20</t>
  </si>
  <si>
    <t>26 -2</t>
  </si>
  <si>
    <t>20 - 5</t>
  </si>
  <si>
    <t>10 - 7</t>
  </si>
  <si>
    <t>Mon 8:00</t>
  </si>
  <si>
    <t>Ct -1</t>
  </si>
  <si>
    <t>Ct -2</t>
  </si>
  <si>
    <t>Mon 1:00</t>
  </si>
  <si>
    <t>Tue 1:00</t>
  </si>
  <si>
    <t>Tue 8:00</t>
  </si>
  <si>
    <t>I can dream can't I?</t>
  </si>
  <si>
    <t/>
  </si>
  <si>
    <t>Carl Uhlman</t>
  </si>
  <si>
    <t xml:space="preserve">4- </t>
  </si>
  <si>
    <t>I recorded the scores below the winners names.</t>
  </si>
  <si>
    <t>Return to the names sheet at any time to make changes or modifications.</t>
  </si>
  <si>
    <t>Fulford, R.</t>
  </si>
  <si>
    <t>John Osborn  -1.0</t>
  </si>
  <si>
    <t>D Huneycutt  -0.5</t>
  </si>
  <si>
    <t>Jackie Jones  0.0</t>
  </si>
  <si>
    <t>Fred Jones  0.0</t>
  </si>
  <si>
    <t>The workbook is saved as a protected file to help prevent the loss of your master copy.</t>
  </si>
  <si>
    <t>A Sample (with notes added) is included to show how a ladder might look when completed.</t>
  </si>
  <si>
    <t>All player "Seed" and "Bye" locations are automatically entered by the computer.</t>
  </si>
  <si>
    <t>2 - Complete the names list with Bye.</t>
  </si>
  <si>
    <t>3 - Choose a ladder format below.</t>
  </si>
  <si>
    <t>Single Life</t>
  </si>
  <si>
    <t>Draw &amp; Process</t>
  </si>
  <si>
    <t>This workbook is used to create ladders for up to 32 Players.</t>
  </si>
  <si>
    <t>If you want to open and change the master file the password is TAYLOR.</t>
  </si>
  <si>
    <t>The name entries are "pre-defined" as Bye. Simply write over the bye entry. All unused entries should be "Bye".</t>
  </si>
  <si>
    <t>Rumplestiltskin</t>
  </si>
  <si>
    <t>Day/Time</t>
  </si>
  <si>
    <t>Court</t>
  </si>
  <si>
    <t>If you wish to not use this feature or you</t>
  </si>
  <si>
    <t>Game1</t>
  </si>
  <si>
    <t>Game2</t>
  </si>
  <si>
    <t>Game3</t>
  </si>
  <si>
    <t>Game4</t>
  </si>
  <si>
    <t>Game5</t>
  </si>
  <si>
    <t>Game6</t>
  </si>
  <si>
    <t>Game7</t>
  </si>
  <si>
    <t>Game8</t>
  </si>
  <si>
    <t>17-11</t>
  </si>
  <si>
    <t xml:space="preserve">                 26-4</t>
  </si>
  <si>
    <t xml:space="preserve">                10-3</t>
  </si>
  <si>
    <t xml:space="preserve">                15-5</t>
  </si>
  <si>
    <t xml:space="preserve">                12-8</t>
  </si>
  <si>
    <t>KLASSEMESTERSKAP ASSOCIATION 2009</t>
  </si>
  <si>
    <t>Game28</t>
  </si>
  <si>
    <t>Game29</t>
  </si>
  <si>
    <t>Game30</t>
  </si>
  <si>
    <t>Game31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</si>
  <si>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</si>
  <si>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</si>
  <si>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</si>
  <si>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</si>
  <si>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</si>
  <si>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</si>
  <si>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</si>
  <si>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</si>
  <si>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</si>
  <si>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</si>
  <si>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</si>
  <si>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</si>
  <si>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</si>
  <si>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</si>
  <si>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</si>
  <si>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</si>
  <si>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</si>
  <si>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</si>
  <si>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</si>
  <si>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</si>
  <si>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</si>
  <si>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</si>
  <si>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</si>
  <si>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</si>
  <si>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</si>
  <si>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</si>
  <si>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</si>
  <si>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</si>
  <si>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</si>
  <si>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</si>
  <si>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</si>
  <si>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</si>
  <si>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</si>
  <si>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</si>
  <si>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</si>
  <si>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</si>
  <si>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</si>
  <si>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</si>
  <si>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</si>
  <si>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</si>
  <si>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</si>
  <si>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</si>
  <si>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</si>
  <si>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</si>
  <si>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</si>
  <si>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</si>
  <si>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</si>
  <si>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</si>
  <si>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</si>
  <si>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</si>
  <si>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</si>
  <si>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</si>
  <si>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</si>
  <si>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</si>
  <si>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</si>
  <si>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</si>
  <si>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</si>
  <si>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</si>
  <si>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</si>
  <si>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</si>
  <si>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</si>
  <si>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Game32</t>
  </si>
  <si>
    <t>Game33</t>
  </si>
  <si>
    <t>Game34</t>
  </si>
  <si>
    <t>Game35</t>
  </si>
  <si>
    <t>Game36</t>
  </si>
  <si>
    <t>Game37</t>
  </si>
  <si>
    <t>Game38</t>
  </si>
  <si>
    <t>Game39</t>
  </si>
  <si>
    <t>Game40</t>
  </si>
  <si>
    <t>Game41</t>
  </si>
  <si>
    <t>Game42</t>
  </si>
  <si>
    <t>Game43</t>
  </si>
  <si>
    <t>Game44</t>
  </si>
  <si>
    <t>Game45</t>
  </si>
  <si>
    <t>Game46</t>
  </si>
  <si>
    <t>Game47</t>
  </si>
  <si>
    <t>Game48</t>
  </si>
  <si>
    <t>Game49</t>
  </si>
  <si>
    <t>Game50</t>
  </si>
  <si>
    <t>Game51</t>
  </si>
  <si>
    <t>Game52</t>
  </si>
  <si>
    <t>Game53</t>
  </si>
  <si>
    <t>Game54</t>
  </si>
  <si>
    <t>Game55</t>
  </si>
  <si>
    <t>Game56</t>
  </si>
  <si>
    <t>Game57</t>
  </si>
  <si>
    <t>Game58</t>
  </si>
  <si>
    <t>Game59</t>
  </si>
  <si>
    <t>Game60</t>
  </si>
  <si>
    <t>Game61</t>
  </si>
  <si>
    <t>Game62</t>
  </si>
  <si>
    <t>Game63</t>
  </si>
  <si>
    <t>have less than 63 games you need to</t>
  </si>
  <si>
    <t>enter "spaces" in the unused areas so</t>
  </si>
  <si>
    <t>the schedules on the ladder will be blank.</t>
  </si>
  <si>
    <t>"Spaces" have been predefined for you</t>
  </si>
  <si>
    <t xml:space="preserve">             drawn randomly.</t>
  </si>
  <si>
    <t xml:space="preserve">             seeded by handicap and not </t>
  </si>
  <si>
    <t>The sheets are protected to prevent incorrect entries but no password is required to unprotect.</t>
  </si>
  <si>
    <t>Use the schedule sheet to show game times &amp; locations on the ladders. If you would</t>
  </si>
  <si>
    <t>rather not have these shown, enter all "spaces" on the schedule sheet. Check the</t>
  </si>
  <si>
    <t>Mon / 8:00</t>
  </si>
  <si>
    <t>North 1</t>
  </si>
  <si>
    <t>+26 SXP</t>
  </si>
  <si>
    <t>26-5 TP</t>
  </si>
  <si>
    <t xml:space="preserve">You can copy these </t>
  </si>
  <si>
    <t>sample names over</t>
  </si>
  <si>
    <t>to test and learn</t>
  </si>
  <si>
    <t>how the file works.</t>
  </si>
  <si>
    <t>Or just type in your</t>
  </si>
  <si>
    <t>own names.</t>
  </si>
  <si>
    <t>Enter Names Below</t>
  </si>
  <si>
    <t>1 - Enter the Players names.</t>
  </si>
  <si>
    <t>J Taylor</t>
  </si>
  <si>
    <t>Rosemarie Taylor</t>
  </si>
  <si>
    <t>Susan Fenner</t>
  </si>
  <si>
    <t>J Solomon</t>
  </si>
  <si>
    <t>Snow White</t>
  </si>
  <si>
    <t>after the first two sample entries.</t>
  </si>
  <si>
    <t>Jeff Soo</t>
  </si>
  <si>
    <t>Reg Bamford</t>
  </si>
  <si>
    <t>Wizard of OZ</t>
  </si>
  <si>
    <t>Barlow</t>
  </si>
  <si>
    <t>Bye</t>
  </si>
  <si>
    <t>DRAW</t>
  </si>
  <si>
    <t>PROCESS</t>
  </si>
  <si>
    <t>If same person wins both</t>
  </si>
  <si>
    <t xml:space="preserve">Draw and Process then </t>
  </si>
  <si>
    <t xml:space="preserve">the two 2nd places play for </t>
  </si>
  <si>
    <t>tournament 2nd place</t>
  </si>
  <si>
    <t>The winner of the Draw</t>
  </si>
  <si>
    <t>Plays the winner of the</t>
  </si>
  <si>
    <t>the Tournament 1st Place</t>
  </si>
  <si>
    <t>Process to determine</t>
  </si>
  <si>
    <t>Top Half</t>
  </si>
  <si>
    <t>Bottom Half</t>
  </si>
  <si>
    <t>If you have fewer names than the pre drawn ladders, the players will get byes.</t>
  </si>
  <si>
    <t>Note:    For this ladder the names were</t>
  </si>
  <si>
    <t>The workbook will create Single Life, Double Elimination or Draw &amp; Process Ladders.</t>
  </si>
  <si>
    <t>Dbl Elimination</t>
  </si>
  <si>
    <t>You should open the workbook as a read only file and save it with a new name.</t>
  </si>
  <si>
    <t>You can include the player's Handicap or other information if you wish. Check to see if your entries all fit on the ladders.</t>
  </si>
  <si>
    <t>5-</t>
  </si>
  <si>
    <t xml:space="preserve"> </t>
  </si>
  <si>
    <t>Name of the Tournament</t>
  </si>
  <si>
    <t>Click again on your ladder choice to show the modified ladder.</t>
  </si>
  <si>
    <t>Enter Tournament NameBelow</t>
  </si>
  <si>
    <t>16-DnP</t>
  </si>
  <si>
    <t>8- DnP</t>
  </si>
  <si>
    <t>32-DnP</t>
  </si>
  <si>
    <t>For a  Draw &amp; Process ladder the players names should be drawn randomly and entered in the order they are selected.</t>
  </si>
  <si>
    <t>The Single life and Double Elimination ladders are usually a ranked entry such as a block playoff or seeded by skill level.</t>
  </si>
  <si>
    <t>Select the type of ladder you wish to create and will be automatically created.</t>
  </si>
  <si>
    <t>If your choice is already "selected" you still need to click on it to show the new ladder.</t>
  </si>
  <si>
    <t>ladder to see that all of your information fits in the allotted location.</t>
  </si>
  <si>
    <t>Revised 3 Apr 2004</t>
  </si>
  <si>
    <t>On the names sheet there is an area where you enter the players names and a place to enter</t>
  </si>
  <si>
    <t xml:space="preserve">the name of the tournament. Sample names are provided to copy over for testing and learning. </t>
  </si>
  <si>
    <t>The name space in the ladder drawings is limited so you may have to use abbreviations to fit everything. You can enlarge</t>
  </si>
  <si>
    <t>the ladders by expanding the row and column sizes but be sure to use print preview and check for proper paging.</t>
  </si>
  <si>
    <t>I copied the names from column "A" to the proper places.</t>
  </si>
  <si>
    <t>ROAR MICHALSEN</t>
  </si>
  <si>
    <t>BÅRD HØIBJERG</t>
  </si>
  <si>
    <t>BORGE BRINGSVÆRD</t>
  </si>
  <si>
    <t>STEINAR OLSEN</t>
  </si>
  <si>
    <t xml:space="preserve">             ROAR MICHALSEN</t>
  </si>
  <si>
    <t>4th Place</t>
  </si>
  <si>
    <t>ESPEN KROGSTAD</t>
  </si>
  <si>
    <t>NILS NAPER</t>
  </si>
  <si>
    <t>5th Place</t>
  </si>
  <si>
    <t>6th Place</t>
  </si>
  <si>
    <t>Game9</t>
  </si>
  <si>
    <t>Game10</t>
  </si>
  <si>
    <t>Game11</t>
  </si>
  <si>
    <t>Game12</t>
  </si>
  <si>
    <t>Game13</t>
  </si>
  <si>
    <t>Game14</t>
  </si>
  <si>
    <t>Game15</t>
  </si>
  <si>
    <t>Game16</t>
  </si>
  <si>
    <t>Game17</t>
  </si>
  <si>
    <t>Game18</t>
  </si>
  <si>
    <t>Game19</t>
  </si>
  <si>
    <t>Game20</t>
  </si>
  <si>
    <t>Game21</t>
  </si>
  <si>
    <t>Game22</t>
  </si>
  <si>
    <t>Game23</t>
  </si>
  <si>
    <t>Game24</t>
  </si>
  <si>
    <t>Game25</t>
  </si>
  <si>
    <t>Game26</t>
  </si>
  <si>
    <t>Game27</t>
  </si>
</sst>
</file>

<file path=xl/styles.xml><?xml version="1.0" encoding="utf-8"?>
<styleSheet xmlns="http://schemas.openxmlformats.org/spreadsheetml/2006/main">
  <numFmts count="45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,###_);\(#,###\);"/>
    <numFmt numFmtId="177" formatCode=";;;"/>
    <numFmt numFmtId="178" formatCode="#;;;"/>
    <numFmt numFmtId="179" formatCode=";#;;"/>
    <numFmt numFmtId="180" formatCode="##;##;"/>
    <numFmt numFmtId="181" formatCode="##;\-##;"/>
    <numFmt numFmtId="182" formatCode="#.#;\-#.#;"/>
    <numFmt numFmtId="183" formatCode="\+##;\-##;"/>
    <numFmt numFmtId="184" formatCode="\+##;\-##;#"/>
    <numFmt numFmtId="185" formatCode="\+##;\-##;##"/>
    <numFmt numFmtId="186" formatCode="\+##;\-##;0"/>
    <numFmt numFmtId="187" formatCode="\+##;\-##;0\ \ \ \ "/>
    <numFmt numFmtId="188" formatCode="\+##;\-##;;\ \ \ \ "/>
    <numFmt numFmtId="189" formatCode="\+##;;;\ \ \ \ "/>
    <numFmt numFmtId="190" formatCode="##;;;\ \ \ \ "/>
    <numFmt numFmtId="191" formatCode="ddd"/>
    <numFmt numFmtId="192" formatCode="##;;;@"/>
    <numFmt numFmtId="193" formatCode="m/d"/>
    <numFmt numFmtId="194" formatCode=";;;\ \ "/>
    <numFmt numFmtId="195" formatCode="\+##;\-##;#0\ \ \ \ "/>
    <numFmt numFmtId="196" formatCode="#;;@"/>
    <numFmt numFmtId="197" formatCode="\+#.#;\-#.#;0"/>
    <numFmt numFmtId="198" formatCode="\+#.#0;\-#.#0;0"/>
    <numFmt numFmtId="199" formatCode="\+#.##;\-#.##;0.0"/>
    <numFmt numFmtId="200" formatCode="\+#.###;\-#.###;0.00"/>
  </numFmts>
  <fonts count="15">
    <font>
      <sz val="10"/>
      <name val="Arial"/>
      <family val="0"/>
    </font>
    <font>
      <b/>
      <sz val="10"/>
      <name val="Arial"/>
      <family val="0"/>
    </font>
    <font>
      <b/>
      <sz val="20"/>
      <name val="Arial"/>
      <family val="2"/>
    </font>
    <font>
      <sz val="8"/>
      <name val="Tahoma"/>
      <family val="2"/>
    </font>
    <font>
      <sz val="10"/>
      <color indexed="9"/>
      <name val="Tahoma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4"/>
      <name val="Arial"/>
      <family val="2"/>
    </font>
    <font>
      <sz val="14"/>
      <color indexed="4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1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 horizontal="left"/>
      <protection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0" fillId="2" borderId="0" xfId="0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0</xdr:row>
      <xdr:rowOff>85725</xdr:rowOff>
    </xdr:from>
    <xdr:to>
      <xdr:col>11</xdr:col>
      <xdr:colOff>571500</xdr:colOff>
      <xdr:row>5</xdr:row>
      <xdr:rowOff>104775</xdr:rowOff>
    </xdr:to>
    <xdr:grpSp>
      <xdr:nvGrpSpPr>
        <xdr:cNvPr id="1" name="Group 27"/>
        <xdr:cNvGrpSpPr>
          <a:grpSpLocks/>
        </xdr:cNvGrpSpPr>
      </xdr:nvGrpSpPr>
      <xdr:grpSpPr>
        <a:xfrm flipH="1">
          <a:off x="5962650" y="85725"/>
          <a:ext cx="1295400" cy="1000125"/>
          <a:chOff x="854" y="137"/>
          <a:chExt cx="512" cy="187"/>
        </a:xfrm>
        <a:solidFill>
          <a:srgbClr val="FFFFFF"/>
        </a:solidFill>
      </xdr:grpSpPr>
      <xdr:grpSp>
        <xdr:nvGrpSpPr>
          <xdr:cNvPr id="2" name="Group 11"/>
          <xdr:cNvGrpSpPr>
            <a:grpSpLocks/>
          </xdr:cNvGrpSpPr>
        </xdr:nvGrpSpPr>
        <xdr:grpSpPr>
          <a:xfrm>
            <a:off x="854" y="137"/>
            <a:ext cx="320" cy="68"/>
            <a:chOff x="854" y="137"/>
            <a:chExt cx="320" cy="68"/>
          </a:xfrm>
          <a:solidFill>
            <a:srgbClr val="FFFFFF"/>
          </a:solidFill>
        </xdr:grpSpPr>
        <xdr:sp>
          <xdr:nvSpPr>
            <xdr:cNvPr id="3" name="Line 6"/>
            <xdr:cNvSpPr>
              <a:spLocks/>
            </xdr:cNvSpPr>
          </xdr:nvSpPr>
          <xdr:spPr>
            <a:xfrm>
              <a:off x="854" y="137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982" y="137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8"/>
            <xdr:cNvSpPr>
              <a:spLocks/>
            </xdr:cNvSpPr>
          </xdr:nvSpPr>
          <xdr:spPr>
            <a:xfrm flipH="1">
              <a:off x="982" y="171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9"/>
            <xdr:cNvSpPr>
              <a:spLocks/>
            </xdr:cNvSpPr>
          </xdr:nvSpPr>
          <xdr:spPr>
            <a:xfrm flipH="1">
              <a:off x="854" y="205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0"/>
            <xdr:cNvSpPr>
              <a:spLocks/>
            </xdr:cNvSpPr>
          </xdr:nvSpPr>
          <xdr:spPr>
            <a:xfrm>
              <a:off x="1046" y="171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12"/>
          <xdr:cNvGrpSpPr>
            <a:grpSpLocks/>
          </xdr:cNvGrpSpPr>
        </xdr:nvGrpSpPr>
        <xdr:grpSpPr>
          <a:xfrm>
            <a:off x="854" y="256"/>
            <a:ext cx="320" cy="68"/>
            <a:chOff x="854" y="137"/>
            <a:chExt cx="320" cy="68"/>
          </a:xfrm>
          <a:solidFill>
            <a:srgbClr val="FFFFFF"/>
          </a:solidFill>
        </xdr:grpSpPr>
        <xdr:sp>
          <xdr:nvSpPr>
            <xdr:cNvPr id="9" name="Line 13"/>
            <xdr:cNvSpPr>
              <a:spLocks/>
            </xdr:cNvSpPr>
          </xdr:nvSpPr>
          <xdr:spPr>
            <a:xfrm>
              <a:off x="854" y="137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4"/>
            <xdr:cNvSpPr>
              <a:spLocks/>
            </xdr:cNvSpPr>
          </xdr:nvSpPr>
          <xdr:spPr>
            <a:xfrm>
              <a:off x="982" y="137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5"/>
            <xdr:cNvSpPr>
              <a:spLocks/>
            </xdr:cNvSpPr>
          </xdr:nvSpPr>
          <xdr:spPr>
            <a:xfrm flipH="1">
              <a:off x="982" y="171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6"/>
            <xdr:cNvSpPr>
              <a:spLocks/>
            </xdr:cNvSpPr>
          </xdr:nvSpPr>
          <xdr:spPr>
            <a:xfrm flipH="1">
              <a:off x="854" y="205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7"/>
            <xdr:cNvSpPr>
              <a:spLocks/>
            </xdr:cNvSpPr>
          </xdr:nvSpPr>
          <xdr:spPr>
            <a:xfrm>
              <a:off x="1046" y="171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" name="Line 18"/>
          <xdr:cNvSpPr>
            <a:spLocks/>
          </xdr:cNvSpPr>
        </xdr:nvSpPr>
        <xdr:spPr>
          <a:xfrm>
            <a:off x="1174" y="171"/>
            <a:ext cx="6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9"/>
          <xdr:cNvSpPr>
            <a:spLocks/>
          </xdr:cNvSpPr>
        </xdr:nvSpPr>
        <xdr:spPr>
          <a:xfrm flipH="1">
            <a:off x="1174" y="239"/>
            <a:ext cx="64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0"/>
          <xdr:cNvSpPr>
            <a:spLocks/>
          </xdr:cNvSpPr>
        </xdr:nvSpPr>
        <xdr:spPr>
          <a:xfrm>
            <a:off x="1238" y="239"/>
            <a:ext cx="1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219075</xdr:colOff>
      <xdr:row>5</xdr:row>
      <xdr:rowOff>104775</xdr:rowOff>
    </xdr:from>
    <xdr:to>
      <xdr:col>12</xdr:col>
      <xdr:colOff>504825</xdr:colOff>
      <xdr:row>15</xdr:row>
      <xdr:rowOff>28575</xdr:rowOff>
    </xdr:to>
    <xdr:grpSp>
      <xdr:nvGrpSpPr>
        <xdr:cNvPr id="17" name="Group 55"/>
        <xdr:cNvGrpSpPr>
          <a:grpSpLocks/>
        </xdr:cNvGrpSpPr>
      </xdr:nvGrpSpPr>
      <xdr:grpSpPr>
        <a:xfrm flipH="1">
          <a:off x="6315075" y="1085850"/>
          <a:ext cx="1466850" cy="1543050"/>
          <a:chOff x="790" y="392"/>
          <a:chExt cx="640" cy="323"/>
        </a:xfrm>
        <a:solidFill>
          <a:srgbClr val="FFFFFF"/>
        </a:solidFill>
      </xdr:grpSpPr>
      <xdr:grpSp>
        <xdr:nvGrpSpPr>
          <xdr:cNvPr id="18" name="Group 21"/>
          <xdr:cNvGrpSpPr>
            <a:grpSpLocks/>
          </xdr:cNvGrpSpPr>
        </xdr:nvGrpSpPr>
        <xdr:grpSpPr>
          <a:xfrm>
            <a:off x="790" y="392"/>
            <a:ext cx="320" cy="68"/>
            <a:chOff x="854" y="137"/>
            <a:chExt cx="320" cy="68"/>
          </a:xfrm>
          <a:solidFill>
            <a:srgbClr val="FFFFFF"/>
          </a:solidFill>
        </xdr:grpSpPr>
        <xdr:sp>
          <xdr:nvSpPr>
            <xdr:cNvPr id="19" name="Line 22"/>
            <xdr:cNvSpPr>
              <a:spLocks/>
            </xdr:cNvSpPr>
          </xdr:nvSpPr>
          <xdr:spPr>
            <a:xfrm>
              <a:off x="854" y="137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3"/>
            <xdr:cNvSpPr>
              <a:spLocks/>
            </xdr:cNvSpPr>
          </xdr:nvSpPr>
          <xdr:spPr>
            <a:xfrm>
              <a:off x="982" y="137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4"/>
            <xdr:cNvSpPr>
              <a:spLocks/>
            </xdr:cNvSpPr>
          </xdr:nvSpPr>
          <xdr:spPr>
            <a:xfrm flipH="1">
              <a:off x="982" y="171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5"/>
            <xdr:cNvSpPr>
              <a:spLocks/>
            </xdr:cNvSpPr>
          </xdr:nvSpPr>
          <xdr:spPr>
            <a:xfrm flipH="1">
              <a:off x="854" y="205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6"/>
            <xdr:cNvSpPr>
              <a:spLocks/>
            </xdr:cNvSpPr>
          </xdr:nvSpPr>
          <xdr:spPr>
            <a:xfrm>
              <a:off x="1046" y="171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" name="Group 28"/>
          <xdr:cNvGrpSpPr>
            <a:grpSpLocks/>
          </xdr:cNvGrpSpPr>
        </xdr:nvGrpSpPr>
        <xdr:grpSpPr>
          <a:xfrm>
            <a:off x="790" y="528"/>
            <a:ext cx="320" cy="68"/>
            <a:chOff x="854" y="137"/>
            <a:chExt cx="320" cy="68"/>
          </a:xfrm>
          <a:solidFill>
            <a:srgbClr val="FFFFFF"/>
          </a:solidFill>
        </xdr:grpSpPr>
        <xdr:sp>
          <xdr:nvSpPr>
            <xdr:cNvPr id="25" name="Line 29"/>
            <xdr:cNvSpPr>
              <a:spLocks/>
            </xdr:cNvSpPr>
          </xdr:nvSpPr>
          <xdr:spPr>
            <a:xfrm>
              <a:off x="854" y="137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0"/>
            <xdr:cNvSpPr>
              <a:spLocks/>
            </xdr:cNvSpPr>
          </xdr:nvSpPr>
          <xdr:spPr>
            <a:xfrm>
              <a:off x="982" y="137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31"/>
            <xdr:cNvSpPr>
              <a:spLocks/>
            </xdr:cNvSpPr>
          </xdr:nvSpPr>
          <xdr:spPr>
            <a:xfrm flipH="1">
              <a:off x="982" y="171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32"/>
            <xdr:cNvSpPr>
              <a:spLocks/>
            </xdr:cNvSpPr>
          </xdr:nvSpPr>
          <xdr:spPr>
            <a:xfrm flipH="1">
              <a:off x="854" y="205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3"/>
            <xdr:cNvSpPr>
              <a:spLocks/>
            </xdr:cNvSpPr>
          </xdr:nvSpPr>
          <xdr:spPr>
            <a:xfrm>
              <a:off x="1046" y="171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" name="Line 34"/>
          <xdr:cNvSpPr>
            <a:spLocks/>
          </xdr:cNvSpPr>
        </xdr:nvSpPr>
        <xdr:spPr>
          <a:xfrm>
            <a:off x="1110" y="426"/>
            <a:ext cx="6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5"/>
          <xdr:cNvSpPr>
            <a:spLocks/>
          </xdr:cNvSpPr>
        </xdr:nvSpPr>
        <xdr:spPr>
          <a:xfrm flipH="1">
            <a:off x="1110" y="494"/>
            <a:ext cx="6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6"/>
          <xdr:cNvSpPr>
            <a:spLocks/>
          </xdr:cNvSpPr>
        </xdr:nvSpPr>
        <xdr:spPr>
          <a:xfrm>
            <a:off x="1174" y="494"/>
            <a:ext cx="1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" name="Group 49"/>
          <xdr:cNvGrpSpPr>
            <a:grpSpLocks/>
          </xdr:cNvGrpSpPr>
        </xdr:nvGrpSpPr>
        <xdr:grpSpPr>
          <a:xfrm>
            <a:off x="854" y="613"/>
            <a:ext cx="512" cy="102"/>
            <a:chOff x="982" y="596"/>
            <a:chExt cx="512" cy="102"/>
          </a:xfrm>
          <a:solidFill>
            <a:srgbClr val="FFFFFF"/>
          </a:solidFill>
        </xdr:grpSpPr>
        <xdr:grpSp>
          <xdr:nvGrpSpPr>
            <xdr:cNvPr id="34" name="Group 37"/>
            <xdr:cNvGrpSpPr>
              <a:grpSpLocks/>
            </xdr:cNvGrpSpPr>
          </xdr:nvGrpSpPr>
          <xdr:grpSpPr>
            <a:xfrm>
              <a:off x="982" y="630"/>
              <a:ext cx="320" cy="68"/>
              <a:chOff x="854" y="137"/>
              <a:chExt cx="320" cy="68"/>
            </a:xfrm>
            <a:solidFill>
              <a:srgbClr val="FFFFFF"/>
            </a:solidFill>
          </xdr:grpSpPr>
          <xdr:sp>
            <xdr:nvSpPr>
              <xdr:cNvPr id="35" name="Line 38"/>
              <xdr:cNvSpPr>
                <a:spLocks/>
              </xdr:cNvSpPr>
            </xdr:nvSpPr>
            <xdr:spPr>
              <a:xfrm>
                <a:off x="854" y="137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" name="Line 39"/>
              <xdr:cNvSpPr>
                <a:spLocks/>
              </xdr:cNvSpPr>
            </xdr:nvSpPr>
            <xdr:spPr>
              <a:xfrm>
                <a:off x="982" y="137"/>
                <a:ext cx="64" cy="3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" name="Line 40"/>
              <xdr:cNvSpPr>
                <a:spLocks/>
              </xdr:cNvSpPr>
            </xdr:nvSpPr>
            <xdr:spPr>
              <a:xfrm flipH="1">
                <a:off x="982" y="171"/>
                <a:ext cx="64" cy="3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" name="Line 41"/>
              <xdr:cNvSpPr>
                <a:spLocks/>
              </xdr:cNvSpPr>
            </xdr:nvSpPr>
            <xdr:spPr>
              <a:xfrm flipH="1">
                <a:off x="854" y="205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" name="Line 42"/>
              <xdr:cNvSpPr>
                <a:spLocks/>
              </xdr:cNvSpPr>
            </xdr:nvSpPr>
            <xdr:spPr>
              <a:xfrm>
                <a:off x="1046" y="171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0" name="Line 44"/>
            <xdr:cNvSpPr>
              <a:spLocks/>
            </xdr:cNvSpPr>
          </xdr:nvSpPr>
          <xdr:spPr>
            <a:xfrm>
              <a:off x="1174" y="596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45"/>
            <xdr:cNvSpPr>
              <a:spLocks/>
            </xdr:cNvSpPr>
          </xdr:nvSpPr>
          <xdr:spPr>
            <a:xfrm>
              <a:off x="1302" y="596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46"/>
            <xdr:cNvSpPr>
              <a:spLocks/>
            </xdr:cNvSpPr>
          </xdr:nvSpPr>
          <xdr:spPr>
            <a:xfrm flipH="1">
              <a:off x="1302" y="630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8"/>
            <xdr:cNvSpPr>
              <a:spLocks/>
            </xdr:cNvSpPr>
          </xdr:nvSpPr>
          <xdr:spPr>
            <a:xfrm>
              <a:off x="1366" y="630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4" name="Line 50"/>
          <xdr:cNvSpPr>
            <a:spLocks/>
          </xdr:cNvSpPr>
        </xdr:nvSpPr>
        <xdr:spPr>
          <a:xfrm>
            <a:off x="1238" y="562"/>
            <a:ext cx="128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51"/>
          <xdr:cNvSpPr>
            <a:spLocks/>
          </xdr:cNvSpPr>
        </xdr:nvSpPr>
        <xdr:spPr>
          <a:xfrm>
            <a:off x="1238" y="562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52"/>
          <xdr:cNvSpPr>
            <a:spLocks/>
          </xdr:cNvSpPr>
        </xdr:nvSpPr>
        <xdr:spPr>
          <a:xfrm>
            <a:off x="1302" y="494"/>
            <a:ext cx="64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53"/>
          <xdr:cNvSpPr>
            <a:spLocks/>
          </xdr:cNvSpPr>
        </xdr:nvSpPr>
        <xdr:spPr>
          <a:xfrm flipV="1">
            <a:off x="1302" y="528"/>
            <a:ext cx="64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54"/>
          <xdr:cNvSpPr>
            <a:spLocks/>
          </xdr:cNvSpPr>
        </xdr:nvSpPr>
        <xdr:spPr>
          <a:xfrm>
            <a:off x="1366" y="528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26</xdr:row>
      <xdr:rowOff>9525</xdr:rowOff>
    </xdr:from>
    <xdr:to>
      <xdr:col>13</xdr:col>
      <xdr:colOff>219075</xdr:colOff>
      <xdr:row>33</xdr:row>
      <xdr:rowOff>104775</xdr:rowOff>
    </xdr:to>
    <xdr:grpSp>
      <xdr:nvGrpSpPr>
        <xdr:cNvPr id="49" name="Group 56"/>
        <xdr:cNvGrpSpPr>
          <a:grpSpLocks/>
        </xdr:cNvGrpSpPr>
      </xdr:nvGrpSpPr>
      <xdr:grpSpPr>
        <a:xfrm>
          <a:off x="6115050" y="4305300"/>
          <a:ext cx="1971675" cy="1228725"/>
          <a:chOff x="64" y="52"/>
          <a:chExt cx="1411" cy="572"/>
        </a:xfrm>
        <a:solidFill>
          <a:srgbClr val="FFFFFF"/>
        </a:solidFill>
      </xdr:grpSpPr>
      <xdr:grpSp>
        <xdr:nvGrpSpPr>
          <xdr:cNvPr id="50" name="Group 57"/>
          <xdr:cNvGrpSpPr>
            <a:grpSpLocks/>
          </xdr:cNvGrpSpPr>
        </xdr:nvGrpSpPr>
        <xdr:grpSpPr>
          <a:xfrm>
            <a:off x="64" y="52"/>
            <a:ext cx="323" cy="104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1" name="Line 5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6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6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6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6" name="Group 63"/>
          <xdr:cNvGrpSpPr>
            <a:grpSpLocks/>
          </xdr:cNvGrpSpPr>
        </xdr:nvGrpSpPr>
        <xdr:grpSpPr>
          <a:xfrm>
            <a:off x="64" y="208"/>
            <a:ext cx="323" cy="104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7" name="Line 6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6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6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6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6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2" name="Group 69"/>
          <xdr:cNvGrpSpPr>
            <a:grpSpLocks/>
          </xdr:cNvGrpSpPr>
        </xdr:nvGrpSpPr>
        <xdr:grpSpPr>
          <a:xfrm>
            <a:off x="64" y="364"/>
            <a:ext cx="323" cy="104"/>
            <a:chOff x="256" y="34"/>
            <a:chExt cx="320" cy="68"/>
          </a:xfrm>
          <a:solidFill>
            <a:srgbClr val="FFFFFF"/>
          </a:solidFill>
        </xdr:grpSpPr>
        <xdr:sp>
          <xdr:nvSpPr>
            <xdr:cNvPr id="63" name="Line 7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7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7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7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7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8" name="Group 75"/>
          <xdr:cNvGrpSpPr>
            <a:grpSpLocks/>
          </xdr:cNvGrpSpPr>
        </xdr:nvGrpSpPr>
        <xdr:grpSpPr>
          <a:xfrm>
            <a:off x="64" y="520"/>
            <a:ext cx="323" cy="104"/>
            <a:chOff x="256" y="34"/>
            <a:chExt cx="320" cy="68"/>
          </a:xfrm>
          <a:solidFill>
            <a:srgbClr val="FFFFFF"/>
          </a:solidFill>
        </xdr:grpSpPr>
        <xdr:sp>
          <xdr:nvSpPr>
            <xdr:cNvPr id="69" name="Line 76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77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8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79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80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4" name="Line 81"/>
          <xdr:cNvSpPr>
            <a:spLocks/>
          </xdr:cNvSpPr>
        </xdr:nvSpPr>
        <xdr:spPr>
          <a:xfrm>
            <a:off x="387" y="104"/>
            <a:ext cx="64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82"/>
          <xdr:cNvSpPr>
            <a:spLocks/>
          </xdr:cNvSpPr>
        </xdr:nvSpPr>
        <xdr:spPr>
          <a:xfrm flipH="1">
            <a:off x="387" y="182"/>
            <a:ext cx="64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83"/>
          <xdr:cNvSpPr>
            <a:spLocks/>
          </xdr:cNvSpPr>
        </xdr:nvSpPr>
        <xdr:spPr>
          <a:xfrm>
            <a:off x="451" y="182"/>
            <a:ext cx="1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84"/>
          <xdr:cNvSpPr>
            <a:spLocks/>
          </xdr:cNvSpPr>
        </xdr:nvSpPr>
        <xdr:spPr>
          <a:xfrm>
            <a:off x="387" y="416"/>
            <a:ext cx="64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85"/>
          <xdr:cNvSpPr>
            <a:spLocks/>
          </xdr:cNvSpPr>
        </xdr:nvSpPr>
        <xdr:spPr>
          <a:xfrm flipH="1">
            <a:off x="387" y="494"/>
            <a:ext cx="64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86"/>
          <xdr:cNvSpPr>
            <a:spLocks/>
          </xdr:cNvSpPr>
        </xdr:nvSpPr>
        <xdr:spPr>
          <a:xfrm>
            <a:off x="451" y="494"/>
            <a:ext cx="1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7"/>
          <xdr:cNvSpPr>
            <a:spLocks/>
          </xdr:cNvSpPr>
        </xdr:nvSpPr>
        <xdr:spPr>
          <a:xfrm>
            <a:off x="579" y="182"/>
            <a:ext cx="64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8"/>
          <xdr:cNvSpPr>
            <a:spLocks/>
          </xdr:cNvSpPr>
        </xdr:nvSpPr>
        <xdr:spPr>
          <a:xfrm flipH="1">
            <a:off x="579" y="338"/>
            <a:ext cx="64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9"/>
          <xdr:cNvSpPr>
            <a:spLocks/>
          </xdr:cNvSpPr>
        </xdr:nvSpPr>
        <xdr:spPr>
          <a:xfrm>
            <a:off x="643" y="338"/>
            <a:ext cx="2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90"/>
          <xdr:cNvSpPr>
            <a:spLocks/>
          </xdr:cNvSpPr>
        </xdr:nvSpPr>
        <xdr:spPr>
          <a:xfrm>
            <a:off x="771" y="260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4" name="Group 91"/>
          <xdr:cNvGrpSpPr>
            <a:grpSpLocks/>
          </xdr:cNvGrpSpPr>
        </xdr:nvGrpSpPr>
        <xdr:grpSpPr>
          <a:xfrm flipH="1">
            <a:off x="899" y="52"/>
            <a:ext cx="576" cy="572"/>
            <a:chOff x="896" y="34"/>
            <a:chExt cx="576" cy="374"/>
          </a:xfrm>
          <a:solidFill>
            <a:srgbClr val="FFFFFF"/>
          </a:solidFill>
        </xdr:grpSpPr>
        <xdr:grpSp>
          <xdr:nvGrpSpPr>
            <xdr:cNvPr id="85" name="Group 92"/>
            <xdr:cNvGrpSpPr>
              <a:grpSpLocks/>
            </xdr:cNvGrpSpPr>
          </xdr:nvGrpSpPr>
          <xdr:grpSpPr>
            <a:xfrm>
              <a:off x="896" y="34"/>
              <a:ext cx="320" cy="68"/>
              <a:chOff x="256" y="34"/>
              <a:chExt cx="320" cy="68"/>
            </a:xfrm>
            <a:solidFill>
              <a:srgbClr val="FFFFFF"/>
            </a:solidFill>
          </xdr:grpSpPr>
          <xdr:sp>
            <xdr:nvSpPr>
              <xdr:cNvPr id="86" name="Line 93"/>
              <xdr:cNvSpPr>
                <a:spLocks/>
              </xdr:cNvSpPr>
            </xdr:nvSpPr>
            <xdr:spPr>
              <a:xfrm>
                <a:off x="256" y="34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7" name="Line 94"/>
              <xdr:cNvSpPr>
                <a:spLocks/>
              </xdr:cNvSpPr>
            </xdr:nvSpPr>
            <xdr:spPr>
              <a:xfrm>
                <a:off x="384" y="34"/>
                <a:ext cx="64" cy="3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8" name="Line 95"/>
              <xdr:cNvSpPr>
                <a:spLocks/>
              </xdr:cNvSpPr>
            </xdr:nvSpPr>
            <xdr:spPr>
              <a:xfrm flipH="1">
                <a:off x="384" y="68"/>
                <a:ext cx="64" cy="3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" name="Line 96"/>
              <xdr:cNvSpPr>
                <a:spLocks/>
              </xdr:cNvSpPr>
            </xdr:nvSpPr>
            <xdr:spPr>
              <a:xfrm flipH="1">
                <a:off x="256" y="102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" name="Line 97"/>
              <xdr:cNvSpPr>
                <a:spLocks/>
              </xdr:cNvSpPr>
            </xdr:nvSpPr>
            <xdr:spPr>
              <a:xfrm>
                <a:off x="448" y="68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1" name="Group 98"/>
            <xdr:cNvGrpSpPr>
              <a:grpSpLocks/>
            </xdr:cNvGrpSpPr>
          </xdr:nvGrpSpPr>
          <xdr:grpSpPr>
            <a:xfrm>
              <a:off x="896" y="136"/>
              <a:ext cx="320" cy="68"/>
              <a:chOff x="256" y="34"/>
              <a:chExt cx="320" cy="68"/>
            </a:xfrm>
            <a:solidFill>
              <a:srgbClr val="FFFFFF"/>
            </a:solidFill>
          </xdr:grpSpPr>
          <xdr:sp>
            <xdr:nvSpPr>
              <xdr:cNvPr id="92" name="Line 99"/>
              <xdr:cNvSpPr>
                <a:spLocks/>
              </xdr:cNvSpPr>
            </xdr:nvSpPr>
            <xdr:spPr>
              <a:xfrm>
                <a:off x="256" y="34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" name="Line 100"/>
              <xdr:cNvSpPr>
                <a:spLocks/>
              </xdr:cNvSpPr>
            </xdr:nvSpPr>
            <xdr:spPr>
              <a:xfrm>
                <a:off x="384" y="34"/>
                <a:ext cx="64" cy="3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" name="Line 101"/>
              <xdr:cNvSpPr>
                <a:spLocks/>
              </xdr:cNvSpPr>
            </xdr:nvSpPr>
            <xdr:spPr>
              <a:xfrm flipH="1">
                <a:off x="384" y="68"/>
                <a:ext cx="64" cy="3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" name="Line 102"/>
              <xdr:cNvSpPr>
                <a:spLocks/>
              </xdr:cNvSpPr>
            </xdr:nvSpPr>
            <xdr:spPr>
              <a:xfrm flipH="1">
                <a:off x="256" y="102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" name="Line 103"/>
              <xdr:cNvSpPr>
                <a:spLocks/>
              </xdr:cNvSpPr>
            </xdr:nvSpPr>
            <xdr:spPr>
              <a:xfrm>
                <a:off x="448" y="68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7" name="Group 104"/>
            <xdr:cNvGrpSpPr>
              <a:grpSpLocks/>
            </xdr:cNvGrpSpPr>
          </xdr:nvGrpSpPr>
          <xdr:grpSpPr>
            <a:xfrm>
              <a:off x="896" y="238"/>
              <a:ext cx="320" cy="68"/>
              <a:chOff x="256" y="34"/>
              <a:chExt cx="320" cy="68"/>
            </a:xfrm>
            <a:solidFill>
              <a:srgbClr val="FFFFFF"/>
            </a:solidFill>
          </xdr:grpSpPr>
          <xdr:sp>
            <xdr:nvSpPr>
              <xdr:cNvPr id="98" name="Line 105"/>
              <xdr:cNvSpPr>
                <a:spLocks/>
              </xdr:cNvSpPr>
            </xdr:nvSpPr>
            <xdr:spPr>
              <a:xfrm>
                <a:off x="256" y="34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" name="Line 106"/>
              <xdr:cNvSpPr>
                <a:spLocks/>
              </xdr:cNvSpPr>
            </xdr:nvSpPr>
            <xdr:spPr>
              <a:xfrm>
                <a:off x="384" y="34"/>
                <a:ext cx="64" cy="3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" name="Line 107"/>
              <xdr:cNvSpPr>
                <a:spLocks/>
              </xdr:cNvSpPr>
            </xdr:nvSpPr>
            <xdr:spPr>
              <a:xfrm flipH="1">
                <a:off x="384" y="68"/>
                <a:ext cx="64" cy="3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" name="Line 108"/>
              <xdr:cNvSpPr>
                <a:spLocks/>
              </xdr:cNvSpPr>
            </xdr:nvSpPr>
            <xdr:spPr>
              <a:xfrm flipH="1">
                <a:off x="256" y="102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" name="Line 109"/>
              <xdr:cNvSpPr>
                <a:spLocks/>
              </xdr:cNvSpPr>
            </xdr:nvSpPr>
            <xdr:spPr>
              <a:xfrm>
                <a:off x="448" y="68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03" name="Group 110"/>
            <xdr:cNvGrpSpPr>
              <a:grpSpLocks/>
            </xdr:cNvGrpSpPr>
          </xdr:nvGrpSpPr>
          <xdr:grpSpPr>
            <a:xfrm>
              <a:off x="896" y="340"/>
              <a:ext cx="320" cy="68"/>
              <a:chOff x="256" y="34"/>
              <a:chExt cx="320" cy="68"/>
            </a:xfrm>
            <a:solidFill>
              <a:srgbClr val="FFFFFF"/>
            </a:solidFill>
          </xdr:grpSpPr>
          <xdr:sp>
            <xdr:nvSpPr>
              <xdr:cNvPr id="104" name="Line 111"/>
              <xdr:cNvSpPr>
                <a:spLocks/>
              </xdr:cNvSpPr>
            </xdr:nvSpPr>
            <xdr:spPr>
              <a:xfrm>
                <a:off x="256" y="34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" name="Line 112"/>
              <xdr:cNvSpPr>
                <a:spLocks/>
              </xdr:cNvSpPr>
            </xdr:nvSpPr>
            <xdr:spPr>
              <a:xfrm>
                <a:off x="384" y="34"/>
                <a:ext cx="64" cy="3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" name="Line 113"/>
              <xdr:cNvSpPr>
                <a:spLocks/>
              </xdr:cNvSpPr>
            </xdr:nvSpPr>
            <xdr:spPr>
              <a:xfrm flipH="1">
                <a:off x="384" y="68"/>
                <a:ext cx="64" cy="3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" name="Line 114"/>
              <xdr:cNvSpPr>
                <a:spLocks/>
              </xdr:cNvSpPr>
            </xdr:nvSpPr>
            <xdr:spPr>
              <a:xfrm flipH="1">
                <a:off x="256" y="102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" name="Line 115"/>
              <xdr:cNvSpPr>
                <a:spLocks/>
              </xdr:cNvSpPr>
            </xdr:nvSpPr>
            <xdr:spPr>
              <a:xfrm>
                <a:off x="448" y="68"/>
                <a:ext cx="1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09" name="Line 116"/>
            <xdr:cNvSpPr>
              <a:spLocks/>
            </xdr:cNvSpPr>
          </xdr:nvSpPr>
          <xdr:spPr>
            <a:xfrm>
              <a:off x="1216" y="68"/>
              <a:ext cx="64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Line 117"/>
            <xdr:cNvSpPr>
              <a:spLocks/>
            </xdr:cNvSpPr>
          </xdr:nvSpPr>
          <xdr:spPr>
            <a:xfrm flipH="1">
              <a:off x="1216" y="119"/>
              <a:ext cx="64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18"/>
            <xdr:cNvSpPr>
              <a:spLocks/>
            </xdr:cNvSpPr>
          </xdr:nvSpPr>
          <xdr:spPr>
            <a:xfrm>
              <a:off x="1280" y="119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19"/>
            <xdr:cNvSpPr>
              <a:spLocks/>
            </xdr:cNvSpPr>
          </xdr:nvSpPr>
          <xdr:spPr>
            <a:xfrm>
              <a:off x="1216" y="272"/>
              <a:ext cx="64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Line 120"/>
            <xdr:cNvSpPr>
              <a:spLocks/>
            </xdr:cNvSpPr>
          </xdr:nvSpPr>
          <xdr:spPr>
            <a:xfrm flipH="1">
              <a:off x="1216" y="323"/>
              <a:ext cx="64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Line 121"/>
            <xdr:cNvSpPr>
              <a:spLocks/>
            </xdr:cNvSpPr>
          </xdr:nvSpPr>
          <xdr:spPr>
            <a:xfrm>
              <a:off x="1280" y="323"/>
              <a:ext cx="1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22"/>
            <xdr:cNvSpPr>
              <a:spLocks/>
            </xdr:cNvSpPr>
          </xdr:nvSpPr>
          <xdr:spPr>
            <a:xfrm>
              <a:off x="1408" y="119"/>
              <a:ext cx="64" cy="10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23"/>
            <xdr:cNvSpPr>
              <a:spLocks/>
            </xdr:cNvSpPr>
          </xdr:nvSpPr>
          <xdr:spPr>
            <a:xfrm flipH="1">
              <a:off x="1408" y="221"/>
              <a:ext cx="64" cy="10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15</xdr:col>
      <xdr:colOff>0</xdr:colOff>
      <xdr:row>47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9600" y="152400"/>
          <a:ext cx="8534400" cy="7448550"/>
          <a:chOff x="64" y="34"/>
          <a:chExt cx="896" cy="782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8"/>
          <xdr:cNvGrpSpPr>
            <a:grpSpLocks/>
          </xdr:cNvGrpSpPr>
        </xdr:nvGrpSpPr>
        <xdr:grpSpPr>
          <a:xfrm>
            <a:off x="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9" name="Line 9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>
            <a:off x="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5" name="Line 15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" name="Group 20"/>
          <xdr:cNvGrpSpPr>
            <a:grpSpLocks/>
          </xdr:cNvGrpSpPr>
        </xdr:nvGrpSpPr>
        <xdr:grpSpPr>
          <a:xfrm>
            <a:off x="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1" name="Line 21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" name="Group 26"/>
          <xdr:cNvGrpSpPr>
            <a:grpSpLocks/>
          </xdr:cNvGrpSpPr>
        </xdr:nvGrpSpPr>
        <xdr:grpSpPr>
          <a:xfrm>
            <a:off x="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7" name="Line 27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>
            <a:off x="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36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37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8" name="Group 38"/>
          <xdr:cNvGrpSpPr>
            <a:grpSpLocks/>
          </xdr:cNvGrpSpPr>
        </xdr:nvGrpSpPr>
        <xdr:grpSpPr>
          <a:xfrm>
            <a:off x="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9" name="Line 39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41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42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3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4" name="Group 44"/>
          <xdr:cNvGrpSpPr>
            <a:grpSpLocks/>
          </xdr:cNvGrpSpPr>
        </xdr:nvGrpSpPr>
        <xdr:grpSpPr>
          <a:xfrm>
            <a:off x="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5" name="Line 45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46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47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0" name="Line 50"/>
          <xdr:cNvSpPr>
            <a:spLocks/>
          </xdr:cNvSpPr>
        </xdr:nvSpPr>
        <xdr:spPr>
          <a:xfrm>
            <a:off x="384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H="1">
            <a:off x="384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384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H="1">
            <a:off x="384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384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 flipH="1">
            <a:off x="384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384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 flipH="1">
            <a:off x="384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448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448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448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 flipH="1">
            <a:off x="576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576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448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576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H="1">
            <a:off x="576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64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64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768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 flipV="1">
            <a:off x="768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832" y="425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53</xdr:row>
      <xdr:rowOff>0</xdr:rowOff>
    </xdr:from>
    <xdr:to>
      <xdr:col>15</xdr:col>
      <xdr:colOff>0</xdr:colOff>
      <xdr:row>99</xdr:row>
      <xdr:rowOff>0</xdr:rowOff>
    </xdr:to>
    <xdr:grpSp>
      <xdr:nvGrpSpPr>
        <xdr:cNvPr id="71" name="Group 210"/>
        <xdr:cNvGrpSpPr>
          <a:grpSpLocks/>
        </xdr:cNvGrpSpPr>
      </xdr:nvGrpSpPr>
      <xdr:grpSpPr>
        <a:xfrm>
          <a:off x="609600" y="8534400"/>
          <a:ext cx="8534400" cy="7448550"/>
          <a:chOff x="64" y="34"/>
          <a:chExt cx="896" cy="782"/>
        </a:xfrm>
        <a:solidFill>
          <a:srgbClr val="FFFFFF"/>
        </a:solidFill>
      </xdr:grpSpPr>
      <xdr:grpSp>
        <xdr:nvGrpSpPr>
          <xdr:cNvPr id="72" name="Group 211"/>
          <xdr:cNvGrpSpPr>
            <a:grpSpLocks/>
          </xdr:cNvGrpSpPr>
        </xdr:nvGrpSpPr>
        <xdr:grpSpPr>
          <a:xfrm>
            <a:off x="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73" name="Line 212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213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214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215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216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8" name="Group 217"/>
          <xdr:cNvGrpSpPr>
            <a:grpSpLocks/>
          </xdr:cNvGrpSpPr>
        </xdr:nvGrpSpPr>
        <xdr:grpSpPr>
          <a:xfrm>
            <a:off x="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79" name="Line 21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21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Line 22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22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Line 22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4" name="Group 223"/>
          <xdr:cNvGrpSpPr>
            <a:grpSpLocks/>
          </xdr:cNvGrpSpPr>
        </xdr:nvGrpSpPr>
        <xdr:grpSpPr>
          <a:xfrm>
            <a:off x="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85" name="Line 22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22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22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22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22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0" name="Group 229"/>
          <xdr:cNvGrpSpPr>
            <a:grpSpLocks/>
          </xdr:cNvGrpSpPr>
        </xdr:nvGrpSpPr>
        <xdr:grpSpPr>
          <a:xfrm>
            <a:off x="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91" name="Line 23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Line 23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23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23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23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6" name="Group 235"/>
          <xdr:cNvGrpSpPr>
            <a:grpSpLocks/>
          </xdr:cNvGrpSpPr>
        </xdr:nvGrpSpPr>
        <xdr:grpSpPr>
          <a:xfrm>
            <a:off x="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97" name="Line 236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237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238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239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Line 240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2" name="Group 241"/>
          <xdr:cNvGrpSpPr>
            <a:grpSpLocks/>
          </xdr:cNvGrpSpPr>
        </xdr:nvGrpSpPr>
        <xdr:grpSpPr>
          <a:xfrm>
            <a:off x="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03" name="Line 242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Line 243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244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245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246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8" name="Group 247"/>
          <xdr:cNvGrpSpPr>
            <a:grpSpLocks/>
          </xdr:cNvGrpSpPr>
        </xdr:nvGrpSpPr>
        <xdr:grpSpPr>
          <a:xfrm>
            <a:off x="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09" name="Line 24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Line 24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25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25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Line 25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4" name="Group 253"/>
          <xdr:cNvGrpSpPr>
            <a:grpSpLocks/>
          </xdr:cNvGrpSpPr>
        </xdr:nvGrpSpPr>
        <xdr:grpSpPr>
          <a:xfrm>
            <a:off x="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15" name="Line 25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25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25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Line 25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Line 25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0" name="Line 259"/>
          <xdr:cNvSpPr>
            <a:spLocks/>
          </xdr:cNvSpPr>
        </xdr:nvSpPr>
        <xdr:spPr>
          <a:xfrm>
            <a:off x="384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260"/>
          <xdr:cNvSpPr>
            <a:spLocks/>
          </xdr:cNvSpPr>
        </xdr:nvSpPr>
        <xdr:spPr>
          <a:xfrm flipH="1">
            <a:off x="384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261"/>
          <xdr:cNvSpPr>
            <a:spLocks/>
          </xdr:cNvSpPr>
        </xdr:nvSpPr>
        <xdr:spPr>
          <a:xfrm>
            <a:off x="384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262"/>
          <xdr:cNvSpPr>
            <a:spLocks/>
          </xdr:cNvSpPr>
        </xdr:nvSpPr>
        <xdr:spPr>
          <a:xfrm flipH="1">
            <a:off x="384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263"/>
          <xdr:cNvSpPr>
            <a:spLocks/>
          </xdr:cNvSpPr>
        </xdr:nvSpPr>
        <xdr:spPr>
          <a:xfrm>
            <a:off x="384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264"/>
          <xdr:cNvSpPr>
            <a:spLocks/>
          </xdr:cNvSpPr>
        </xdr:nvSpPr>
        <xdr:spPr>
          <a:xfrm flipH="1">
            <a:off x="384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265"/>
          <xdr:cNvSpPr>
            <a:spLocks/>
          </xdr:cNvSpPr>
        </xdr:nvSpPr>
        <xdr:spPr>
          <a:xfrm>
            <a:off x="384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266"/>
          <xdr:cNvSpPr>
            <a:spLocks/>
          </xdr:cNvSpPr>
        </xdr:nvSpPr>
        <xdr:spPr>
          <a:xfrm flipH="1">
            <a:off x="384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267"/>
          <xdr:cNvSpPr>
            <a:spLocks/>
          </xdr:cNvSpPr>
        </xdr:nvSpPr>
        <xdr:spPr>
          <a:xfrm>
            <a:off x="448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68"/>
          <xdr:cNvSpPr>
            <a:spLocks/>
          </xdr:cNvSpPr>
        </xdr:nvSpPr>
        <xdr:spPr>
          <a:xfrm>
            <a:off x="448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269"/>
          <xdr:cNvSpPr>
            <a:spLocks/>
          </xdr:cNvSpPr>
        </xdr:nvSpPr>
        <xdr:spPr>
          <a:xfrm>
            <a:off x="448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270"/>
          <xdr:cNvSpPr>
            <a:spLocks/>
          </xdr:cNvSpPr>
        </xdr:nvSpPr>
        <xdr:spPr>
          <a:xfrm flipH="1">
            <a:off x="576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271"/>
          <xdr:cNvSpPr>
            <a:spLocks/>
          </xdr:cNvSpPr>
        </xdr:nvSpPr>
        <xdr:spPr>
          <a:xfrm>
            <a:off x="576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272"/>
          <xdr:cNvSpPr>
            <a:spLocks/>
          </xdr:cNvSpPr>
        </xdr:nvSpPr>
        <xdr:spPr>
          <a:xfrm>
            <a:off x="448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273"/>
          <xdr:cNvSpPr>
            <a:spLocks/>
          </xdr:cNvSpPr>
        </xdr:nvSpPr>
        <xdr:spPr>
          <a:xfrm>
            <a:off x="576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274"/>
          <xdr:cNvSpPr>
            <a:spLocks/>
          </xdr:cNvSpPr>
        </xdr:nvSpPr>
        <xdr:spPr>
          <a:xfrm flipH="1">
            <a:off x="576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275"/>
          <xdr:cNvSpPr>
            <a:spLocks/>
          </xdr:cNvSpPr>
        </xdr:nvSpPr>
        <xdr:spPr>
          <a:xfrm>
            <a:off x="64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276"/>
          <xdr:cNvSpPr>
            <a:spLocks/>
          </xdr:cNvSpPr>
        </xdr:nvSpPr>
        <xdr:spPr>
          <a:xfrm>
            <a:off x="64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277"/>
          <xdr:cNvSpPr>
            <a:spLocks/>
          </xdr:cNvSpPr>
        </xdr:nvSpPr>
        <xdr:spPr>
          <a:xfrm>
            <a:off x="768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278"/>
          <xdr:cNvSpPr>
            <a:spLocks/>
          </xdr:cNvSpPr>
        </xdr:nvSpPr>
        <xdr:spPr>
          <a:xfrm flipV="1">
            <a:off x="768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279"/>
          <xdr:cNvSpPr>
            <a:spLocks/>
          </xdr:cNvSpPr>
        </xdr:nvSpPr>
        <xdr:spPr>
          <a:xfrm>
            <a:off x="832" y="425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24</xdr:row>
      <xdr:rowOff>0</xdr:rowOff>
    </xdr:from>
    <xdr:to>
      <xdr:col>16</xdr:col>
      <xdr:colOff>0</xdr:colOff>
      <xdr:row>50</xdr:row>
      <xdr:rowOff>0</xdr:rowOff>
    </xdr:to>
    <xdr:sp>
      <xdr:nvSpPr>
        <xdr:cNvPr id="141" name="Line 280"/>
        <xdr:cNvSpPr>
          <a:spLocks/>
        </xdr:cNvSpPr>
      </xdr:nvSpPr>
      <xdr:spPr>
        <a:xfrm>
          <a:off x="9144000" y="3876675"/>
          <a:ext cx="609600" cy="419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16</xdr:col>
      <xdr:colOff>0</xdr:colOff>
      <xdr:row>76</xdr:row>
      <xdr:rowOff>0</xdr:rowOff>
    </xdr:to>
    <xdr:sp>
      <xdr:nvSpPr>
        <xdr:cNvPr id="142" name="Line 281"/>
        <xdr:cNvSpPr>
          <a:spLocks/>
        </xdr:cNvSpPr>
      </xdr:nvSpPr>
      <xdr:spPr>
        <a:xfrm flipH="1">
          <a:off x="9144000" y="8067675"/>
          <a:ext cx="609600" cy="419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20</xdr:col>
      <xdr:colOff>0</xdr:colOff>
      <xdr:row>50</xdr:row>
      <xdr:rowOff>0</xdr:rowOff>
    </xdr:to>
    <xdr:sp>
      <xdr:nvSpPr>
        <xdr:cNvPr id="143" name="Line 282"/>
        <xdr:cNvSpPr>
          <a:spLocks/>
        </xdr:cNvSpPr>
      </xdr:nvSpPr>
      <xdr:spPr>
        <a:xfrm>
          <a:off x="9753600" y="8067675"/>
          <a:ext cx="243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144" name="Line 286"/>
        <xdr:cNvSpPr>
          <a:spLocks/>
        </xdr:cNvSpPr>
      </xdr:nvSpPr>
      <xdr:spPr>
        <a:xfrm>
          <a:off x="10363200" y="88582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79</xdr:row>
      <xdr:rowOff>0</xdr:rowOff>
    </xdr:from>
    <xdr:to>
      <xdr:col>19</xdr:col>
      <xdr:colOff>0</xdr:colOff>
      <xdr:row>83</xdr:row>
      <xdr:rowOff>0</xdr:rowOff>
    </xdr:to>
    <xdr:grpSp>
      <xdr:nvGrpSpPr>
        <xdr:cNvPr id="145" name="Group 293"/>
        <xdr:cNvGrpSpPr>
          <a:grpSpLocks/>
        </xdr:cNvGrpSpPr>
      </xdr:nvGrpSpPr>
      <xdr:grpSpPr>
        <a:xfrm>
          <a:off x="8534400" y="12744450"/>
          <a:ext cx="3048000" cy="647700"/>
          <a:chOff x="896" y="1360"/>
          <a:chExt cx="320" cy="68"/>
        </a:xfrm>
        <a:solidFill>
          <a:srgbClr val="FFFFFF"/>
        </a:solidFill>
      </xdr:grpSpPr>
      <xdr:sp>
        <xdr:nvSpPr>
          <xdr:cNvPr id="146" name="Line 288"/>
          <xdr:cNvSpPr>
            <a:spLocks/>
          </xdr:cNvSpPr>
        </xdr:nvSpPr>
        <xdr:spPr>
          <a:xfrm>
            <a:off x="896" y="1360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289"/>
          <xdr:cNvSpPr>
            <a:spLocks/>
          </xdr:cNvSpPr>
        </xdr:nvSpPr>
        <xdr:spPr>
          <a:xfrm>
            <a:off x="1024" y="1360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290"/>
          <xdr:cNvSpPr>
            <a:spLocks/>
          </xdr:cNvSpPr>
        </xdr:nvSpPr>
        <xdr:spPr>
          <a:xfrm flipH="1">
            <a:off x="1024" y="139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291"/>
          <xdr:cNvSpPr>
            <a:spLocks/>
          </xdr:cNvSpPr>
        </xdr:nvSpPr>
        <xdr:spPr>
          <a:xfrm flipH="1">
            <a:off x="896" y="142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292"/>
          <xdr:cNvSpPr>
            <a:spLocks/>
          </xdr:cNvSpPr>
        </xdr:nvSpPr>
        <xdr:spPr>
          <a:xfrm>
            <a:off x="1088" y="139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9600" y="49530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6</xdr:col>
      <xdr:colOff>0</xdr:colOff>
      <xdr:row>12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609600" y="198120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3676650" y="99060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3676650" y="173355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4286250" y="1733550"/>
          <a:ext cx="304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13</xdr:row>
      <xdr:rowOff>0</xdr:rowOff>
    </xdr:from>
    <xdr:to>
      <xdr:col>9</xdr:col>
      <xdr:colOff>0</xdr:colOff>
      <xdr:row>17</xdr:row>
      <xdr:rowOff>0</xdr:rowOff>
    </xdr:to>
    <xdr:grpSp>
      <xdr:nvGrpSpPr>
        <xdr:cNvPr id="16" name="Group 32"/>
        <xdr:cNvGrpSpPr>
          <a:grpSpLocks/>
        </xdr:cNvGrpSpPr>
      </xdr:nvGrpSpPr>
      <xdr:grpSpPr>
        <a:xfrm>
          <a:off x="2428875" y="3219450"/>
          <a:ext cx="3076575" cy="990600"/>
          <a:chOff x="256" y="34"/>
          <a:chExt cx="320" cy="68"/>
        </a:xfrm>
        <a:solidFill>
          <a:srgbClr val="FFFFFF"/>
        </a:solidFill>
      </xdr:grpSpPr>
      <xdr:sp>
        <xdr:nvSpPr>
          <xdr:cNvPr id="17" name="Line 33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34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5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6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37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2" name="Line 38"/>
        <xdr:cNvSpPr>
          <a:spLocks/>
        </xdr:cNvSpPr>
      </xdr:nvSpPr>
      <xdr:spPr>
        <a:xfrm>
          <a:off x="7943850" y="32194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12</xdr:col>
      <xdr:colOff>38100</xdr:colOff>
      <xdr:row>15</xdr:row>
      <xdr:rowOff>0</xdr:rowOff>
    </xdr:to>
    <xdr:grpSp>
      <xdr:nvGrpSpPr>
        <xdr:cNvPr id="23" name="Group 40"/>
        <xdr:cNvGrpSpPr>
          <a:grpSpLocks/>
        </xdr:cNvGrpSpPr>
      </xdr:nvGrpSpPr>
      <xdr:grpSpPr>
        <a:xfrm>
          <a:off x="4286250" y="2724150"/>
          <a:ext cx="3086100" cy="990600"/>
          <a:chOff x="256" y="34"/>
          <a:chExt cx="320" cy="68"/>
        </a:xfrm>
        <a:solidFill>
          <a:srgbClr val="FFFFFF"/>
        </a:solidFill>
      </xdr:grpSpPr>
      <xdr:sp>
        <xdr:nvSpPr>
          <xdr:cNvPr id="24" name="Line 41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42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3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44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45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0</xdr:colOff>
      <xdr:row>10</xdr:row>
      <xdr:rowOff>0</xdr:rowOff>
    </xdr:to>
    <xdr:sp>
      <xdr:nvSpPr>
        <xdr:cNvPr id="29" name="Line 46"/>
        <xdr:cNvSpPr>
          <a:spLocks/>
        </xdr:cNvSpPr>
      </xdr:nvSpPr>
      <xdr:spPr>
        <a:xfrm>
          <a:off x="7334250" y="173355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13</xdr:col>
      <xdr:colOff>0</xdr:colOff>
      <xdr:row>13</xdr:row>
      <xdr:rowOff>0</xdr:rowOff>
    </xdr:to>
    <xdr:sp>
      <xdr:nvSpPr>
        <xdr:cNvPr id="30" name="Line 47"/>
        <xdr:cNvSpPr>
          <a:spLocks/>
        </xdr:cNvSpPr>
      </xdr:nvSpPr>
      <xdr:spPr>
        <a:xfrm flipH="1">
          <a:off x="7334250" y="247650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31" name="Line 48"/>
        <xdr:cNvSpPr>
          <a:spLocks/>
        </xdr:cNvSpPr>
      </xdr:nvSpPr>
      <xdr:spPr>
        <a:xfrm>
          <a:off x="7943850" y="24765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>
      <xdr:nvSpPr>
        <xdr:cNvPr id="32" name="Line 49"/>
        <xdr:cNvSpPr>
          <a:spLocks/>
        </xdr:cNvSpPr>
      </xdr:nvSpPr>
      <xdr:spPr>
        <a:xfrm>
          <a:off x="7943850" y="39624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9600" y="24765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7</xdr:row>
      <xdr:rowOff>0</xdr:rowOff>
    </xdr:from>
    <xdr:to>
      <xdr:col>6</xdr:col>
      <xdr:colOff>0</xdr:colOff>
      <xdr:row>11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609600" y="173355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13</xdr:row>
      <xdr:rowOff>0</xdr:rowOff>
    </xdr:from>
    <xdr:to>
      <xdr:col>6</xdr:col>
      <xdr:colOff>0</xdr:colOff>
      <xdr:row>17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609600" y="321945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19</xdr:row>
      <xdr:rowOff>0</xdr:rowOff>
    </xdr:from>
    <xdr:to>
      <xdr:col>6</xdr:col>
      <xdr:colOff>0</xdr:colOff>
      <xdr:row>23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609600" y="470535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6</xdr:row>
      <xdr:rowOff>0</xdr:rowOff>
    </xdr:to>
    <xdr:sp>
      <xdr:nvSpPr>
        <xdr:cNvPr id="25" name="Line 25"/>
        <xdr:cNvSpPr>
          <a:spLocks/>
        </xdr:cNvSpPr>
      </xdr:nvSpPr>
      <xdr:spPr>
        <a:xfrm>
          <a:off x="3676650" y="74295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9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3676650" y="148590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7" name="Line 27"/>
        <xdr:cNvSpPr>
          <a:spLocks/>
        </xdr:cNvSpPr>
      </xdr:nvSpPr>
      <xdr:spPr>
        <a:xfrm>
          <a:off x="4286250" y="14859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0</xdr:colOff>
      <xdr:row>18</xdr:row>
      <xdr:rowOff>0</xdr:rowOff>
    </xdr:to>
    <xdr:sp>
      <xdr:nvSpPr>
        <xdr:cNvPr id="28" name="Line 28"/>
        <xdr:cNvSpPr>
          <a:spLocks/>
        </xdr:cNvSpPr>
      </xdr:nvSpPr>
      <xdr:spPr>
        <a:xfrm>
          <a:off x="3676650" y="371475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3676650" y="445770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>
          <a:off x="4286250" y="44577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12</xdr:row>
      <xdr:rowOff>0</xdr:rowOff>
    </xdr:to>
    <xdr:sp>
      <xdr:nvSpPr>
        <xdr:cNvPr id="31" name="Line 31"/>
        <xdr:cNvSpPr>
          <a:spLocks/>
        </xdr:cNvSpPr>
      </xdr:nvSpPr>
      <xdr:spPr>
        <a:xfrm>
          <a:off x="5505450" y="1485900"/>
          <a:ext cx="60960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18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5505450" y="2971800"/>
          <a:ext cx="60960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3" name="Line 33"/>
        <xdr:cNvSpPr>
          <a:spLocks/>
        </xdr:cNvSpPr>
      </xdr:nvSpPr>
      <xdr:spPr>
        <a:xfrm>
          <a:off x="6115050" y="2971800"/>
          <a:ext cx="243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9</xdr:col>
      <xdr:colOff>38100</xdr:colOff>
      <xdr:row>27</xdr:row>
      <xdr:rowOff>0</xdr:rowOff>
    </xdr:to>
    <xdr:grpSp>
      <xdr:nvGrpSpPr>
        <xdr:cNvPr id="34" name="Group 74"/>
        <xdr:cNvGrpSpPr>
          <a:grpSpLocks/>
        </xdr:cNvGrpSpPr>
      </xdr:nvGrpSpPr>
      <xdr:grpSpPr>
        <a:xfrm>
          <a:off x="2457450" y="5695950"/>
          <a:ext cx="3086100" cy="990600"/>
          <a:chOff x="256" y="34"/>
          <a:chExt cx="320" cy="68"/>
        </a:xfrm>
        <a:solidFill>
          <a:srgbClr val="FFFFFF"/>
        </a:solidFill>
      </xdr:grpSpPr>
      <xdr:sp>
        <xdr:nvSpPr>
          <xdr:cNvPr id="35" name="Line 75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76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77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78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79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31</xdr:row>
      <xdr:rowOff>0</xdr:rowOff>
    </xdr:from>
    <xdr:to>
      <xdr:col>9</xdr:col>
      <xdr:colOff>38100</xdr:colOff>
      <xdr:row>35</xdr:row>
      <xdr:rowOff>0</xdr:rowOff>
    </xdr:to>
    <xdr:grpSp>
      <xdr:nvGrpSpPr>
        <xdr:cNvPr id="40" name="Group 80"/>
        <xdr:cNvGrpSpPr>
          <a:grpSpLocks/>
        </xdr:cNvGrpSpPr>
      </xdr:nvGrpSpPr>
      <xdr:grpSpPr>
        <a:xfrm>
          <a:off x="2457450" y="7677150"/>
          <a:ext cx="3086100" cy="990600"/>
          <a:chOff x="256" y="34"/>
          <a:chExt cx="320" cy="68"/>
        </a:xfrm>
        <a:solidFill>
          <a:srgbClr val="FFFFFF"/>
        </a:solidFill>
      </xdr:grpSpPr>
      <xdr:sp>
        <xdr:nvSpPr>
          <xdr:cNvPr id="41" name="Line 81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82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83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84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85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21</xdr:row>
      <xdr:rowOff>0</xdr:rowOff>
    </xdr:from>
    <xdr:to>
      <xdr:col>12</xdr:col>
      <xdr:colOff>38100</xdr:colOff>
      <xdr:row>25</xdr:row>
      <xdr:rowOff>0</xdr:rowOff>
    </xdr:to>
    <xdr:grpSp>
      <xdr:nvGrpSpPr>
        <xdr:cNvPr id="46" name="Group 86"/>
        <xdr:cNvGrpSpPr>
          <a:grpSpLocks/>
        </xdr:cNvGrpSpPr>
      </xdr:nvGrpSpPr>
      <xdr:grpSpPr>
        <a:xfrm>
          <a:off x="4286250" y="5200650"/>
          <a:ext cx="3086100" cy="990600"/>
          <a:chOff x="256" y="34"/>
          <a:chExt cx="320" cy="68"/>
        </a:xfrm>
        <a:solidFill>
          <a:srgbClr val="FFFFFF"/>
        </a:solidFill>
      </xdr:grpSpPr>
      <xdr:sp>
        <xdr:nvSpPr>
          <xdr:cNvPr id="47" name="Line 87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88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89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90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91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29</xdr:row>
      <xdr:rowOff>0</xdr:rowOff>
    </xdr:from>
    <xdr:to>
      <xdr:col>12</xdr:col>
      <xdr:colOff>38100</xdr:colOff>
      <xdr:row>33</xdr:row>
      <xdr:rowOff>0</xdr:rowOff>
    </xdr:to>
    <xdr:grpSp>
      <xdr:nvGrpSpPr>
        <xdr:cNvPr id="52" name="Group 92"/>
        <xdr:cNvGrpSpPr>
          <a:grpSpLocks/>
        </xdr:cNvGrpSpPr>
      </xdr:nvGrpSpPr>
      <xdr:grpSpPr>
        <a:xfrm>
          <a:off x="4286250" y="7181850"/>
          <a:ext cx="3086100" cy="990600"/>
          <a:chOff x="256" y="34"/>
          <a:chExt cx="320" cy="68"/>
        </a:xfrm>
        <a:solidFill>
          <a:srgbClr val="FFFFFF"/>
        </a:solidFill>
      </xdr:grpSpPr>
      <xdr:sp>
        <xdr:nvSpPr>
          <xdr:cNvPr id="53" name="Line 93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94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95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96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97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27</xdr:row>
      <xdr:rowOff>0</xdr:rowOff>
    </xdr:to>
    <xdr:sp>
      <xdr:nvSpPr>
        <xdr:cNvPr id="58" name="Line 98"/>
        <xdr:cNvSpPr>
          <a:spLocks/>
        </xdr:cNvSpPr>
      </xdr:nvSpPr>
      <xdr:spPr>
        <a:xfrm>
          <a:off x="7334250" y="5695950"/>
          <a:ext cx="609600" cy="990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31</xdr:row>
      <xdr:rowOff>0</xdr:rowOff>
    </xdr:to>
    <xdr:sp>
      <xdr:nvSpPr>
        <xdr:cNvPr id="59" name="Line 99"/>
        <xdr:cNvSpPr>
          <a:spLocks/>
        </xdr:cNvSpPr>
      </xdr:nvSpPr>
      <xdr:spPr>
        <a:xfrm flipH="1">
          <a:off x="7334250" y="6686550"/>
          <a:ext cx="609600" cy="990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18</xdr:col>
      <xdr:colOff>38100</xdr:colOff>
      <xdr:row>27</xdr:row>
      <xdr:rowOff>0</xdr:rowOff>
    </xdr:to>
    <xdr:grpSp>
      <xdr:nvGrpSpPr>
        <xdr:cNvPr id="60" name="Group 101"/>
        <xdr:cNvGrpSpPr>
          <a:grpSpLocks/>
        </xdr:cNvGrpSpPr>
      </xdr:nvGrpSpPr>
      <xdr:grpSpPr>
        <a:xfrm>
          <a:off x="7943850" y="5695950"/>
          <a:ext cx="3086100" cy="990600"/>
          <a:chOff x="256" y="34"/>
          <a:chExt cx="320" cy="68"/>
        </a:xfrm>
        <a:solidFill>
          <a:srgbClr val="FFFFFF"/>
        </a:solidFill>
      </xdr:grpSpPr>
      <xdr:sp>
        <xdr:nvSpPr>
          <xdr:cNvPr id="61" name="Line 10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10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0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0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0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12</xdr:row>
      <xdr:rowOff>0</xdr:rowOff>
    </xdr:from>
    <xdr:to>
      <xdr:col>14</xdr:col>
      <xdr:colOff>9525</xdr:colOff>
      <xdr:row>12</xdr:row>
      <xdr:rowOff>0</xdr:rowOff>
    </xdr:to>
    <xdr:sp>
      <xdr:nvSpPr>
        <xdr:cNvPr id="66" name="Line 108"/>
        <xdr:cNvSpPr>
          <a:spLocks/>
        </xdr:cNvSpPr>
      </xdr:nvSpPr>
      <xdr:spPr>
        <a:xfrm>
          <a:off x="7334250" y="2971800"/>
          <a:ext cx="1228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0</xdr:rowOff>
    </xdr:from>
    <xdr:to>
      <xdr:col>15</xdr:col>
      <xdr:colOff>19050</xdr:colOff>
      <xdr:row>14</xdr:row>
      <xdr:rowOff>0</xdr:rowOff>
    </xdr:to>
    <xdr:sp>
      <xdr:nvSpPr>
        <xdr:cNvPr id="67" name="Line 109"/>
        <xdr:cNvSpPr>
          <a:spLocks/>
        </xdr:cNvSpPr>
      </xdr:nvSpPr>
      <xdr:spPr>
        <a:xfrm>
          <a:off x="8562975" y="2971800"/>
          <a:ext cx="619125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0</xdr:rowOff>
    </xdr:from>
    <xdr:to>
      <xdr:col>15</xdr:col>
      <xdr:colOff>19050</xdr:colOff>
      <xdr:row>16</xdr:row>
      <xdr:rowOff>0</xdr:rowOff>
    </xdr:to>
    <xdr:sp>
      <xdr:nvSpPr>
        <xdr:cNvPr id="68" name="Line 110"/>
        <xdr:cNvSpPr>
          <a:spLocks/>
        </xdr:cNvSpPr>
      </xdr:nvSpPr>
      <xdr:spPr>
        <a:xfrm flipH="1">
          <a:off x="8562975" y="3467100"/>
          <a:ext cx="619125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sp>
      <xdr:nvSpPr>
        <xdr:cNvPr id="69" name="Line 111"/>
        <xdr:cNvSpPr>
          <a:spLocks/>
        </xdr:cNvSpPr>
      </xdr:nvSpPr>
      <xdr:spPr>
        <a:xfrm flipH="1">
          <a:off x="7334250" y="3962400"/>
          <a:ext cx="1228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0</xdr:rowOff>
    </xdr:from>
    <xdr:to>
      <xdr:col>18</xdr:col>
      <xdr:colOff>0</xdr:colOff>
      <xdr:row>14</xdr:row>
      <xdr:rowOff>0</xdr:rowOff>
    </xdr:to>
    <xdr:sp>
      <xdr:nvSpPr>
        <xdr:cNvPr id="70" name="Line 112"/>
        <xdr:cNvSpPr>
          <a:spLocks/>
        </xdr:cNvSpPr>
      </xdr:nvSpPr>
      <xdr:spPr>
        <a:xfrm>
          <a:off x="9182100" y="3467100"/>
          <a:ext cx="1809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18</xdr:col>
      <xdr:colOff>0</xdr:colOff>
      <xdr:row>25</xdr:row>
      <xdr:rowOff>0</xdr:rowOff>
    </xdr:to>
    <xdr:sp>
      <xdr:nvSpPr>
        <xdr:cNvPr id="71" name="Line 113"/>
        <xdr:cNvSpPr>
          <a:spLocks/>
        </xdr:cNvSpPr>
      </xdr:nvSpPr>
      <xdr:spPr>
        <a:xfrm>
          <a:off x="7334250" y="3962400"/>
          <a:ext cx="3657600" cy="2228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17</xdr:row>
      <xdr:rowOff>0</xdr:rowOff>
    </xdr:from>
    <xdr:to>
      <xdr:col>17</xdr:col>
      <xdr:colOff>581025</xdr:colOff>
      <xdr:row>17</xdr:row>
      <xdr:rowOff>0</xdr:rowOff>
    </xdr:to>
    <xdr:sp>
      <xdr:nvSpPr>
        <xdr:cNvPr id="72" name="Line 118"/>
        <xdr:cNvSpPr>
          <a:spLocks/>
        </xdr:cNvSpPr>
      </xdr:nvSpPr>
      <xdr:spPr>
        <a:xfrm>
          <a:off x="9134475" y="4210050"/>
          <a:ext cx="182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73" name="Line 123"/>
        <xdr:cNvSpPr>
          <a:spLocks/>
        </xdr:cNvSpPr>
      </xdr:nvSpPr>
      <xdr:spPr>
        <a:xfrm>
          <a:off x="9163050" y="4953000"/>
          <a:ext cx="182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9600" y="3143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6</xdr:col>
      <xdr:colOff>0</xdr:colOff>
      <xdr:row>12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609600" y="127635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14</xdr:row>
      <xdr:rowOff>0</xdr:rowOff>
    </xdr:from>
    <xdr:to>
      <xdr:col>6</xdr:col>
      <xdr:colOff>0</xdr:colOff>
      <xdr:row>18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609600" y="22383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20</xdr:row>
      <xdr:rowOff>0</xdr:rowOff>
    </xdr:from>
    <xdr:to>
      <xdr:col>6</xdr:col>
      <xdr:colOff>0</xdr:colOff>
      <xdr:row>24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609600" y="32004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0</xdr:colOff>
      <xdr:row>30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609600" y="41624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32</xdr:row>
      <xdr:rowOff>0</xdr:rowOff>
    </xdr:from>
    <xdr:to>
      <xdr:col>6</xdr:col>
      <xdr:colOff>0</xdr:colOff>
      <xdr:row>36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609600" y="512445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6</xdr:col>
      <xdr:colOff>0</xdr:colOff>
      <xdr:row>42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609600" y="60864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48</xdr:row>
      <xdr:rowOff>0</xdr:rowOff>
    </xdr:to>
    <xdr:grpSp>
      <xdr:nvGrpSpPr>
        <xdr:cNvPr id="43" name="Group 43"/>
        <xdr:cNvGrpSpPr>
          <a:grpSpLocks/>
        </xdr:cNvGrpSpPr>
      </xdr:nvGrpSpPr>
      <xdr:grpSpPr>
        <a:xfrm>
          <a:off x="609600" y="70485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3657600" y="638175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10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3657600" y="1123950"/>
          <a:ext cx="60960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19</xdr:row>
      <xdr:rowOff>0</xdr:rowOff>
    </xdr:to>
    <xdr:sp>
      <xdr:nvSpPr>
        <xdr:cNvPr id="51" name="Line 51"/>
        <xdr:cNvSpPr>
          <a:spLocks/>
        </xdr:cNvSpPr>
      </xdr:nvSpPr>
      <xdr:spPr>
        <a:xfrm>
          <a:off x="3657600" y="2562225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22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3657600" y="3048000"/>
          <a:ext cx="60960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31</xdr:row>
      <xdr:rowOff>0</xdr:rowOff>
    </xdr:to>
    <xdr:sp>
      <xdr:nvSpPr>
        <xdr:cNvPr id="53" name="Line 53"/>
        <xdr:cNvSpPr>
          <a:spLocks/>
        </xdr:cNvSpPr>
      </xdr:nvSpPr>
      <xdr:spPr>
        <a:xfrm>
          <a:off x="3657600" y="4486275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7</xdr:col>
      <xdr:colOff>0</xdr:colOff>
      <xdr:row>34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3657600" y="4972050"/>
          <a:ext cx="60960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7</xdr:col>
      <xdr:colOff>0</xdr:colOff>
      <xdr:row>43</xdr:row>
      <xdr:rowOff>0</xdr:rowOff>
    </xdr:to>
    <xdr:sp>
      <xdr:nvSpPr>
        <xdr:cNvPr id="55" name="Line 55"/>
        <xdr:cNvSpPr>
          <a:spLocks/>
        </xdr:cNvSpPr>
      </xdr:nvSpPr>
      <xdr:spPr>
        <a:xfrm>
          <a:off x="3657600" y="6410325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46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3657600" y="6896100"/>
          <a:ext cx="60960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57" name="Line 57"/>
        <xdr:cNvSpPr>
          <a:spLocks/>
        </xdr:cNvSpPr>
      </xdr:nvSpPr>
      <xdr:spPr>
        <a:xfrm>
          <a:off x="4267200" y="30480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58" name="Line 58"/>
        <xdr:cNvSpPr>
          <a:spLocks/>
        </xdr:cNvSpPr>
      </xdr:nvSpPr>
      <xdr:spPr>
        <a:xfrm>
          <a:off x="4267200" y="49720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9" name="Line 59"/>
        <xdr:cNvSpPr>
          <a:spLocks/>
        </xdr:cNvSpPr>
      </xdr:nvSpPr>
      <xdr:spPr>
        <a:xfrm>
          <a:off x="4267200" y="68961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43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5486400" y="5934075"/>
          <a:ext cx="609600" cy="962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37</xdr:row>
      <xdr:rowOff>0</xdr:rowOff>
    </xdr:to>
    <xdr:sp>
      <xdr:nvSpPr>
        <xdr:cNvPr id="61" name="Line 61"/>
        <xdr:cNvSpPr>
          <a:spLocks/>
        </xdr:cNvSpPr>
      </xdr:nvSpPr>
      <xdr:spPr>
        <a:xfrm>
          <a:off x="5486400" y="4972050"/>
          <a:ext cx="609600" cy="962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62" name="Line 62"/>
        <xdr:cNvSpPr>
          <a:spLocks/>
        </xdr:cNvSpPr>
      </xdr:nvSpPr>
      <xdr:spPr>
        <a:xfrm>
          <a:off x="4267200" y="11239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13</xdr:row>
      <xdr:rowOff>0</xdr:rowOff>
    </xdr:to>
    <xdr:sp>
      <xdr:nvSpPr>
        <xdr:cNvPr id="63" name="Line 63"/>
        <xdr:cNvSpPr>
          <a:spLocks/>
        </xdr:cNvSpPr>
      </xdr:nvSpPr>
      <xdr:spPr>
        <a:xfrm>
          <a:off x="5486400" y="1123950"/>
          <a:ext cx="609600" cy="962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19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5486400" y="2085975"/>
          <a:ext cx="609600" cy="962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65" name="Line 65"/>
        <xdr:cNvSpPr>
          <a:spLocks/>
        </xdr:cNvSpPr>
      </xdr:nvSpPr>
      <xdr:spPr>
        <a:xfrm>
          <a:off x="6096000" y="2085975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66" name="Line 66"/>
        <xdr:cNvSpPr>
          <a:spLocks/>
        </xdr:cNvSpPr>
      </xdr:nvSpPr>
      <xdr:spPr>
        <a:xfrm>
          <a:off x="6096000" y="5934075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25</xdr:row>
      <xdr:rowOff>0</xdr:rowOff>
    </xdr:to>
    <xdr:sp>
      <xdr:nvSpPr>
        <xdr:cNvPr id="67" name="Line 67"/>
        <xdr:cNvSpPr>
          <a:spLocks/>
        </xdr:cNvSpPr>
      </xdr:nvSpPr>
      <xdr:spPr>
        <a:xfrm>
          <a:off x="7315200" y="2085975"/>
          <a:ext cx="609600" cy="1924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13</xdr:col>
      <xdr:colOff>0</xdr:colOff>
      <xdr:row>37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7315200" y="4010025"/>
          <a:ext cx="609600" cy="1924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69" name="Line 69"/>
        <xdr:cNvSpPr>
          <a:spLocks/>
        </xdr:cNvSpPr>
      </xdr:nvSpPr>
      <xdr:spPr>
        <a:xfrm>
          <a:off x="7924800" y="4010025"/>
          <a:ext cx="243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9</xdr:col>
      <xdr:colOff>0</xdr:colOff>
      <xdr:row>53</xdr:row>
      <xdr:rowOff>0</xdr:rowOff>
    </xdr:to>
    <xdr:grpSp>
      <xdr:nvGrpSpPr>
        <xdr:cNvPr id="70" name="Group 140"/>
        <xdr:cNvGrpSpPr>
          <a:grpSpLocks/>
        </xdr:cNvGrpSpPr>
      </xdr:nvGrpSpPr>
      <xdr:grpSpPr>
        <a:xfrm>
          <a:off x="2438400" y="78581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71" name="Line 141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42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43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44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45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55</xdr:row>
      <xdr:rowOff>0</xdr:rowOff>
    </xdr:from>
    <xdr:to>
      <xdr:col>9</xdr:col>
      <xdr:colOff>0</xdr:colOff>
      <xdr:row>59</xdr:row>
      <xdr:rowOff>0</xdr:rowOff>
    </xdr:to>
    <xdr:grpSp>
      <xdr:nvGrpSpPr>
        <xdr:cNvPr id="76" name="Group 146"/>
        <xdr:cNvGrpSpPr>
          <a:grpSpLocks/>
        </xdr:cNvGrpSpPr>
      </xdr:nvGrpSpPr>
      <xdr:grpSpPr>
        <a:xfrm>
          <a:off x="2438400" y="88296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77" name="Line 147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48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49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50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151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61</xdr:row>
      <xdr:rowOff>0</xdr:rowOff>
    </xdr:from>
    <xdr:to>
      <xdr:col>9</xdr:col>
      <xdr:colOff>0</xdr:colOff>
      <xdr:row>65</xdr:row>
      <xdr:rowOff>0</xdr:rowOff>
    </xdr:to>
    <xdr:grpSp>
      <xdr:nvGrpSpPr>
        <xdr:cNvPr id="82" name="Group 152"/>
        <xdr:cNvGrpSpPr>
          <a:grpSpLocks/>
        </xdr:cNvGrpSpPr>
      </xdr:nvGrpSpPr>
      <xdr:grpSpPr>
        <a:xfrm>
          <a:off x="2438400" y="98012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83" name="Line 153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154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155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56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157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67</xdr:row>
      <xdr:rowOff>0</xdr:rowOff>
    </xdr:from>
    <xdr:to>
      <xdr:col>9</xdr:col>
      <xdr:colOff>0</xdr:colOff>
      <xdr:row>71</xdr:row>
      <xdr:rowOff>0</xdr:rowOff>
    </xdr:to>
    <xdr:grpSp>
      <xdr:nvGrpSpPr>
        <xdr:cNvPr id="88" name="Group 158"/>
        <xdr:cNvGrpSpPr>
          <a:grpSpLocks/>
        </xdr:cNvGrpSpPr>
      </xdr:nvGrpSpPr>
      <xdr:grpSpPr>
        <a:xfrm>
          <a:off x="2438400" y="107727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89" name="Line 159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160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161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162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163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47</xdr:row>
      <xdr:rowOff>0</xdr:rowOff>
    </xdr:from>
    <xdr:to>
      <xdr:col>12</xdr:col>
      <xdr:colOff>0</xdr:colOff>
      <xdr:row>51</xdr:row>
      <xdr:rowOff>0</xdr:rowOff>
    </xdr:to>
    <xdr:grpSp>
      <xdr:nvGrpSpPr>
        <xdr:cNvPr id="94" name="Group 164"/>
        <xdr:cNvGrpSpPr>
          <a:grpSpLocks/>
        </xdr:cNvGrpSpPr>
      </xdr:nvGrpSpPr>
      <xdr:grpSpPr>
        <a:xfrm>
          <a:off x="4267200" y="75342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95" name="Line 165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166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167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168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69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57</xdr:row>
      <xdr:rowOff>0</xdr:rowOff>
    </xdr:to>
    <xdr:grpSp>
      <xdr:nvGrpSpPr>
        <xdr:cNvPr id="100" name="Group 170"/>
        <xdr:cNvGrpSpPr>
          <a:grpSpLocks/>
        </xdr:cNvGrpSpPr>
      </xdr:nvGrpSpPr>
      <xdr:grpSpPr>
        <a:xfrm>
          <a:off x="4267200" y="85058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01" name="Line 171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72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73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74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75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59</xdr:row>
      <xdr:rowOff>0</xdr:rowOff>
    </xdr:from>
    <xdr:to>
      <xdr:col>12</xdr:col>
      <xdr:colOff>0</xdr:colOff>
      <xdr:row>63</xdr:row>
      <xdr:rowOff>0</xdr:rowOff>
    </xdr:to>
    <xdr:grpSp>
      <xdr:nvGrpSpPr>
        <xdr:cNvPr id="106" name="Group 176"/>
        <xdr:cNvGrpSpPr>
          <a:grpSpLocks/>
        </xdr:cNvGrpSpPr>
      </xdr:nvGrpSpPr>
      <xdr:grpSpPr>
        <a:xfrm>
          <a:off x="4267200" y="94773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07" name="Line 177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78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79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80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81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65</xdr:row>
      <xdr:rowOff>0</xdr:rowOff>
    </xdr:from>
    <xdr:to>
      <xdr:col>12</xdr:col>
      <xdr:colOff>0</xdr:colOff>
      <xdr:row>69</xdr:row>
      <xdr:rowOff>0</xdr:rowOff>
    </xdr:to>
    <xdr:grpSp>
      <xdr:nvGrpSpPr>
        <xdr:cNvPr id="112" name="Group 182"/>
        <xdr:cNvGrpSpPr>
          <a:grpSpLocks/>
        </xdr:cNvGrpSpPr>
      </xdr:nvGrpSpPr>
      <xdr:grpSpPr>
        <a:xfrm>
          <a:off x="4267200" y="104489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13" name="Line 183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84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85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86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87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52</xdr:row>
      <xdr:rowOff>0</xdr:rowOff>
    </xdr:to>
    <xdr:sp>
      <xdr:nvSpPr>
        <xdr:cNvPr id="118" name="Line 188"/>
        <xdr:cNvSpPr>
          <a:spLocks/>
        </xdr:cNvSpPr>
      </xdr:nvSpPr>
      <xdr:spPr>
        <a:xfrm>
          <a:off x="7315200" y="7858125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13</xdr:col>
      <xdr:colOff>0</xdr:colOff>
      <xdr:row>55</xdr:row>
      <xdr:rowOff>0</xdr:rowOff>
    </xdr:to>
    <xdr:sp>
      <xdr:nvSpPr>
        <xdr:cNvPr id="119" name="Line 189"/>
        <xdr:cNvSpPr>
          <a:spLocks/>
        </xdr:cNvSpPr>
      </xdr:nvSpPr>
      <xdr:spPr>
        <a:xfrm flipH="1">
          <a:off x="7315200" y="8343900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0</xdr:colOff>
      <xdr:row>64</xdr:row>
      <xdr:rowOff>0</xdr:rowOff>
    </xdr:to>
    <xdr:sp>
      <xdr:nvSpPr>
        <xdr:cNvPr id="120" name="Line 190"/>
        <xdr:cNvSpPr>
          <a:spLocks/>
        </xdr:cNvSpPr>
      </xdr:nvSpPr>
      <xdr:spPr>
        <a:xfrm>
          <a:off x="7315200" y="9801225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13</xdr:col>
      <xdr:colOff>0</xdr:colOff>
      <xdr:row>67</xdr:row>
      <xdr:rowOff>0</xdr:rowOff>
    </xdr:to>
    <xdr:sp>
      <xdr:nvSpPr>
        <xdr:cNvPr id="121" name="Line 191"/>
        <xdr:cNvSpPr>
          <a:spLocks/>
        </xdr:cNvSpPr>
      </xdr:nvSpPr>
      <xdr:spPr>
        <a:xfrm flipH="1">
          <a:off x="7315200" y="10287000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48</xdr:row>
      <xdr:rowOff>0</xdr:rowOff>
    </xdr:from>
    <xdr:to>
      <xdr:col>18</xdr:col>
      <xdr:colOff>0</xdr:colOff>
      <xdr:row>52</xdr:row>
      <xdr:rowOff>0</xdr:rowOff>
    </xdr:to>
    <xdr:grpSp>
      <xdr:nvGrpSpPr>
        <xdr:cNvPr id="122" name="Group 192"/>
        <xdr:cNvGrpSpPr>
          <a:grpSpLocks/>
        </xdr:cNvGrpSpPr>
      </xdr:nvGrpSpPr>
      <xdr:grpSpPr>
        <a:xfrm>
          <a:off x="7924800" y="76962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23" name="Line 193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94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95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96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97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60</xdr:row>
      <xdr:rowOff>0</xdr:rowOff>
    </xdr:from>
    <xdr:to>
      <xdr:col>18</xdr:col>
      <xdr:colOff>0</xdr:colOff>
      <xdr:row>64</xdr:row>
      <xdr:rowOff>0</xdr:rowOff>
    </xdr:to>
    <xdr:grpSp>
      <xdr:nvGrpSpPr>
        <xdr:cNvPr id="128" name="Group 198"/>
        <xdr:cNvGrpSpPr>
          <a:grpSpLocks/>
        </xdr:cNvGrpSpPr>
      </xdr:nvGrpSpPr>
      <xdr:grpSpPr>
        <a:xfrm>
          <a:off x="7924800" y="96393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29" name="Line 199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200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201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202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203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50</xdr:row>
      <xdr:rowOff>0</xdr:rowOff>
    </xdr:from>
    <xdr:to>
      <xdr:col>19</xdr:col>
      <xdr:colOff>0</xdr:colOff>
      <xdr:row>56</xdr:row>
      <xdr:rowOff>0</xdr:rowOff>
    </xdr:to>
    <xdr:sp>
      <xdr:nvSpPr>
        <xdr:cNvPr id="134" name="Line 204"/>
        <xdr:cNvSpPr>
          <a:spLocks/>
        </xdr:cNvSpPr>
      </xdr:nvSpPr>
      <xdr:spPr>
        <a:xfrm>
          <a:off x="10972800" y="8020050"/>
          <a:ext cx="60960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62</xdr:row>
      <xdr:rowOff>0</xdr:rowOff>
    </xdr:to>
    <xdr:sp>
      <xdr:nvSpPr>
        <xdr:cNvPr id="135" name="Line 205"/>
        <xdr:cNvSpPr>
          <a:spLocks/>
        </xdr:cNvSpPr>
      </xdr:nvSpPr>
      <xdr:spPr>
        <a:xfrm flipH="1">
          <a:off x="10972800" y="8991600"/>
          <a:ext cx="60960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24</xdr:col>
      <xdr:colOff>0</xdr:colOff>
      <xdr:row>56</xdr:row>
      <xdr:rowOff>0</xdr:rowOff>
    </xdr:to>
    <xdr:grpSp>
      <xdr:nvGrpSpPr>
        <xdr:cNvPr id="136" name="Group 206"/>
        <xdr:cNvGrpSpPr>
          <a:grpSpLocks/>
        </xdr:cNvGrpSpPr>
      </xdr:nvGrpSpPr>
      <xdr:grpSpPr>
        <a:xfrm>
          <a:off x="11582400" y="83439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37" name="Line 207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208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209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210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211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42" name="Line 213"/>
        <xdr:cNvSpPr>
          <a:spLocks/>
        </xdr:cNvSpPr>
      </xdr:nvSpPr>
      <xdr:spPr>
        <a:xfrm>
          <a:off x="9144000" y="4010025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18</xdr:col>
      <xdr:colOff>0</xdr:colOff>
      <xdr:row>27</xdr:row>
      <xdr:rowOff>0</xdr:rowOff>
    </xdr:to>
    <xdr:sp>
      <xdr:nvSpPr>
        <xdr:cNvPr id="143" name="Line 214"/>
        <xdr:cNvSpPr>
          <a:spLocks/>
        </xdr:cNvSpPr>
      </xdr:nvSpPr>
      <xdr:spPr>
        <a:xfrm>
          <a:off x="10363200" y="4010025"/>
          <a:ext cx="60960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18</xdr:col>
      <xdr:colOff>0</xdr:colOff>
      <xdr:row>29</xdr:row>
      <xdr:rowOff>0</xdr:rowOff>
    </xdr:to>
    <xdr:sp>
      <xdr:nvSpPr>
        <xdr:cNvPr id="144" name="Line 215"/>
        <xdr:cNvSpPr>
          <a:spLocks/>
        </xdr:cNvSpPr>
      </xdr:nvSpPr>
      <xdr:spPr>
        <a:xfrm flipH="1">
          <a:off x="10363200" y="4324350"/>
          <a:ext cx="6096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45" name="Line 216"/>
        <xdr:cNvSpPr>
          <a:spLocks/>
        </xdr:cNvSpPr>
      </xdr:nvSpPr>
      <xdr:spPr>
        <a:xfrm flipH="1">
          <a:off x="9144000" y="46482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46" name="Line 217"/>
        <xdr:cNvSpPr>
          <a:spLocks/>
        </xdr:cNvSpPr>
      </xdr:nvSpPr>
      <xdr:spPr>
        <a:xfrm>
          <a:off x="10972800" y="4324350"/>
          <a:ext cx="243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0</xdr:rowOff>
    </xdr:from>
    <xdr:to>
      <xdr:col>24</xdr:col>
      <xdr:colOff>0</xdr:colOff>
      <xdr:row>54</xdr:row>
      <xdr:rowOff>0</xdr:rowOff>
    </xdr:to>
    <xdr:sp>
      <xdr:nvSpPr>
        <xdr:cNvPr id="147" name="Line 218"/>
        <xdr:cNvSpPr>
          <a:spLocks/>
        </xdr:cNvSpPr>
      </xdr:nvSpPr>
      <xdr:spPr>
        <a:xfrm>
          <a:off x="9144000" y="4648200"/>
          <a:ext cx="5486400" cy="401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48" name="Line 221"/>
        <xdr:cNvSpPr>
          <a:spLocks/>
        </xdr:cNvSpPr>
      </xdr:nvSpPr>
      <xdr:spPr>
        <a:xfrm>
          <a:off x="12192000" y="49720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149" name="Line 222"/>
        <xdr:cNvSpPr>
          <a:spLocks/>
        </xdr:cNvSpPr>
      </xdr:nvSpPr>
      <xdr:spPr>
        <a:xfrm>
          <a:off x="12192000" y="5610225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6</xdr:row>
      <xdr:rowOff>0</xdr:rowOff>
    </xdr:to>
    <xdr:grpSp>
      <xdr:nvGrpSpPr>
        <xdr:cNvPr id="150" name="Group 223"/>
        <xdr:cNvGrpSpPr>
          <a:grpSpLocks/>
        </xdr:cNvGrpSpPr>
      </xdr:nvGrpSpPr>
      <xdr:grpSpPr>
        <a:xfrm>
          <a:off x="609600" y="3143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51" name="Line 22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22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22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22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22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6</xdr:col>
      <xdr:colOff>0</xdr:colOff>
      <xdr:row>12</xdr:row>
      <xdr:rowOff>0</xdr:rowOff>
    </xdr:to>
    <xdr:grpSp>
      <xdr:nvGrpSpPr>
        <xdr:cNvPr id="156" name="Group 229"/>
        <xdr:cNvGrpSpPr>
          <a:grpSpLocks/>
        </xdr:cNvGrpSpPr>
      </xdr:nvGrpSpPr>
      <xdr:grpSpPr>
        <a:xfrm>
          <a:off x="609600" y="127635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57" name="Line 230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231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232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233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234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14</xdr:row>
      <xdr:rowOff>0</xdr:rowOff>
    </xdr:from>
    <xdr:to>
      <xdr:col>6</xdr:col>
      <xdr:colOff>0</xdr:colOff>
      <xdr:row>18</xdr:row>
      <xdr:rowOff>0</xdr:rowOff>
    </xdr:to>
    <xdr:grpSp>
      <xdr:nvGrpSpPr>
        <xdr:cNvPr id="162" name="Group 235"/>
        <xdr:cNvGrpSpPr>
          <a:grpSpLocks/>
        </xdr:cNvGrpSpPr>
      </xdr:nvGrpSpPr>
      <xdr:grpSpPr>
        <a:xfrm>
          <a:off x="609600" y="22383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63" name="Line 236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237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238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239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240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20</xdr:row>
      <xdr:rowOff>0</xdr:rowOff>
    </xdr:from>
    <xdr:to>
      <xdr:col>6</xdr:col>
      <xdr:colOff>0</xdr:colOff>
      <xdr:row>24</xdr:row>
      <xdr:rowOff>0</xdr:rowOff>
    </xdr:to>
    <xdr:grpSp>
      <xdr:nvGrpSpPr>
        <xdr:cNvPr id="168" name="Group 241"/>
        <xdr:cNvGrpSpPr>
          <a:grpSpLocks/>
        </xdr:cNvGrpSpPr>
      </xdr:nvGrpSpPr>
      <xdr:grpSpPr>
        <a:xfrm>
          <a:off x="609600" y="32004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69" name="Line 24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24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24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24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24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0</xdr:colOff>
      <xdr:row>30</xdr:row>
      <xdr:rowOff>0</xdr:rowOff>
    </xdr:to>
    <xdr:grpSp>
      <xdr:nvGrpSpPr>
        <xdr:cNvPr id="174" name="Group 247"/>
        <xdr:cNvGrpSpPr>
          <a:grpSpLocks/>
        </xdr:cNvGrpSpPr>
      </xdr:nvGrpSpPr>
      <xdr:grpSpPr>
        <a:xfrm>
          <a:off x="609600" y="41624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75" name="Line 24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24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25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25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25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32</xdr:row>
      <xdr:rowOff>0</xdr:rowOff>
    </xdr:from>
    <xdr:to>
      <xdr:col>6</xdr:col>
      <xdr:colOff>0</xdr:colOff>
      <xdr:row>36</xdr:row>
      <xdr:rowOff>0</xdr:rowOff>
    </xdr:to>
    <xdr:grpSp>
      <xdr:nvGrpSpPr>
        <xdr:cNvPr id="180" name="Group 253"/>
        <xdr:cNvGrpSpPr>
          <a:grpSpLocks/>
        </xdr:cNvGrpSpPr>
      </xdr:nvGrpSpPr>
      <xdr:grpSpPr>
        <a:xfrm>
          <a:off x="609600" y="512445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81" name="Line 25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25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25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25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25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6</xdr:col>
      <xdr:colOff>0</xdr:colOff>
      <xdr:row>42</xdr:row>
      <xdr:rowOff>0</xdr:rowOff>
    </xdr:to>
    <xdr:grpSp>
      <xdr:nvGrpSpPr>
        <xdr:cNvPr id="186" name="Group 259"/>
        <xdr:cNvGrpSpPr>
          <a:grpSpLocks/>
        </xdr:cNvGrpSpPr>
      </xdr:nvGrpSpPr>
      <xdr:grpSpPr>
        <a:xfrm>
          <a:off x="609600" y="60864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87" name="Line 260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261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262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263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264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48</xdr:row>
      <xdr:rowOff>0</xdr:rowOff>
    </xdr:to>
    <xdr:grpSp>
      <xdr:nvGrpSpPr>
        <xdr:cNvPr id="192" name="Group 265"/>
        <xdr:cNvGrpSpPr>
          <a:grpSpLocks/>
        </xdr:cNvGrpSpPr>
      </xdr:nvGrpSpPr>
      <xdr:grpSpPr>
        <a:xfrm>
          <a:off x="609600" y="70485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93" name="Line 266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267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268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269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270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6</xdr:row>
      <xdr:rowOff>0</xdr:rowOff>
    </xdr:to>
    <xdr:grpSp>
      <xdr:nvGrpSpPr>
        <xdr:cNvPr id="198" name="Group 271"/>
        <xdr:cNvGrpSpPr>
          <a:grpSpLocks/>
        </xdr:cNvGrpSpPr>
      </xdr:nvGrpSpPr>
      <xdr:grpSpPr>
        <a:xfrm>
          <a:off x="609600" y="3143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99" name="Line 27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27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27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27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27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6</xdr:col>
      <xdr:colOff>0</xdr:colOff>
      <xdr:row>12</xdr:row>
      <xdr:rowOff>0</xdr:rowOff>
    </xdr:to>
    <xdr:grpSp>
      <xdr:nvGrpSpPr>
        <xdr:cNvPr id="204" name="Group 277"/>
        <xdr:cNvGrpSpPr>
          <a:grpSpLocks/>
        </xdr:cNvGrpSpPr>
      </xdr:nvGrpSpPr>
      <xdr:grpSpPr>
        <a:xfrm>
          <a:off x="609600" y="127635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05" name="Line 27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27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28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28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28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14</xdr:row>
      <xdr:rowOff>0</xdr:rowOff>
    </xdr:from>
    <xdr:to>
      <xdr:col>6</xdr:col>
      <xdr:colOff>0</xdr:colOff>
      <xdr:row>18</xdr:row>
      <xdr:rowOff>0</xdr:rowOff>
    </xdr:to>
    <xdr:grpSp>
      <xdr:nvGrpSpPr>
        <xdr:cNvPr id="210" name="Group 283"/>
        <xdr:cNvGrpSpPr>
          <a:grpSpLocks/>
        </xdr:cNvGrpSpPr>
      </xdr:nvGrpSpPr>
      <xdr:grpSpPr>
        <a:xfrm>
          <a:off x="609600" y="22383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11" name="Line 28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28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28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28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28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20</xdr:row>
      <xdr:rowOff>0</xdr:rowOff>
    </xdr:from>
    <xdr:to>
      <xdr:col>6</xdr:col>
      <xdr:colOff>0</xdr:colOff>
      <xdr:row>24</xdr:row>
      <xdr:rowOff>0</xdr:rowOff>
    </xdr:to>
    <xdr:grpSp>
      <xdr:nvGrpSpPr>
        <xdr:cNvPr id="216" name="Group 289"/>
        <xdr:cNvGrpSpPr>
          <a:grpSpLocks/>
        </xdr:cNvGrpSpPr>
      </xdr:nvGrpSpPr>
      <xdr:grpSpPr>
        <a:xfrm>
          <a:off x="609600" y="32004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17" name="Line 290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291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292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293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294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0</xdr:colOff>
      <xdr:row>30</xdr:row>
      <xdr:rowOff>0</xdr:rowOff>
    </xdr:to>
    <xdr:grpSp>
      <xdr:nvGrpSpPr>
        <xdr:cNvPr id="222" name="Group 295"/>
        <xdr:cNvGrpSpPr>
          <a:grpSpLocks/>
        </xdr:cNvGrpSpPr>
      </xdr:nvGrpSpPr>
      <xdr:grpSpPr>
        <a:xfrm>
          <a:off x="609600" y="41624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23" name="Line 296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297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298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299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300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32</xdr:row>
      <xdr:rowOff>0</xdr:rowOff>
    </xdr:from>
    <xdr:to>
      <xdr:col>6</xdr:col>
      <xdr:colOff>0</xdr:colOff>
      <xdr:row>36</xdr:row>
      <xdr:rowOff>0</xdr:rowOff>
    </xdr:to>
    <xdr:grpSp>
      <xdr:nvGrpSpPr>
        <xdr:cNvPr id="228" name="Group 301"/>
        <xdr:cNvGrpSpPr>
          <a:grpSpLocks/>
        </xdr:cNvGrpSpPr>
      </xdr:nvGrpSpPr>
      <xdr:grpSpPr>
        <a:xfrm>
          <a:off x="609600" y="512445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29" name="Line 30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30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30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30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30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6</xdr:col>
      <xdr:colOff>0</xdr:colOff>
      <xdr:row>42</xdr:row>
      <xdr:rowOff>0</xdr:rowOff>
    </xdr:to>
    <xdr:grpSp>
      <xdr:nvGrpSpPr>
        <xdr:cNvPr id="234" name="Group 307"/>
        <xdr:cNvGrpSpPr>
          <a:grpSpLocks/>
        </xdr:cNvGrpSpPr>
      </xdr:nvGrpSpPr>
      <xdr:grpSpPr>
        <a:xfrm>
          <a:off x="609600" y="60864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35" name="Line 30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30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31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31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31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48</xdr:row>
      <xdr:rowOff>0</xdr:rowOff>
    </xdr:to>
    <xdr:grpSp>
      <xdr:nvGrpSpPr>
        <xdr:cNvPr id="240" name="Group 313"/>
        <xdr:cNvGrpSpPr>
          <a:grpSpLocks/>
        </xdr:cNvGrpSpPr>
      </xdr:nvGrpSpPr>
      <xdr:grpSpPr>
        <a:xfrm>
          <a:off x="609600" y="70485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41" name="Line 31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31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31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31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31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15</xdr:col>
      <xdr:colOff>0</xdr:colOff>
      <xdr:row>47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9600" y="152400"/>
          <a:ext cx="8534400" cy="7448550"/>
          <a:chOff x="64" y="34"/>
          <a:chExt cx="896" cy="782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8"/>
          <xdr:cNvGrpSpPr>
            <a:grpSpLocks/>
          </xdr:cNvGrpSpPr>
        </xdr:nvGrpSpPr>
        <xdr:grpSpPr>
          <a:xfrm>
            <a:off x="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9" name="Line 9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>
            <a:off x="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5" name="Line 15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" name="Group 20"/>
          <xdr:cNvGrpSpPr>
            <a:grpSpLocks/>
          </xdr:cNvGrpSpPr>
        </xdr:nvGrpSpPr>
        <xdr:grpSpPr>
          <a:xfrm>
            <a:off x="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1" name="Line 21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" name="Group 26"/>
          <xdr:cNvGrpSpPr>
            <a:grpSpLocks/>
          </xdr:cNvGrpSpPr>
        </xdr:nvGrpSpPr>
        <xdr:grpSpPr>
          <a:xfrm>
            <a:off x="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7" name="Line 27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>
            <a:off x="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36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37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8" name="Group 38"/>
          <xdr:cNvGrpSpPr>
            <a:grpSpLocks/>
          </xdr:cNvGrpSpPr>
        </xdr:nvGrpSpPr>
        <xdr:grpSpPr>
          <a:xfrm>
            <a:off x="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9" name="Line 39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41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42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3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4" name="Group 44"/>
          <xdr:cNvGrpSpPr>
            <a:grpSpLocks/>
          </xdr:cNvGrpSpPr>
        </xdr:nvGrpSpPr>
        <xdr:grpSpPr>
          <a:xfrm>
            <a:off x="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5" name="Line 45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46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47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0" name="Line 50"/>
          <xdr:cNvSpPr>
            <a:spLocks/>
          </xdr:cNvSpPr>
        </xdr:nvSpPr>
        <xdr:spPr>
          <a:xfrm>
            <a:off x="384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H="1">
            <a:off x="384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384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H="1">
            <a:off x="384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384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 flipH="1">
            <a:off x="384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384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 flipH="1">
            <a:off x="384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448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448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448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 flipH="1">
            <a:off x="576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576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448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576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H="1">
            <a:off x="576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64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64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768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 flipV="1">
            <a:off x="768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832" y="425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49</xdr:row>
      <xdr:rowOff>0</xdr:rowOff>
    </xdr:from>
    <xdr:to>
      <xdr:col>15</xdr:col>
      <xdr:colOff>0</xdr:colOff>
      <xdr:row>95</xdr:row>
      <xdr:rowOff>0</xdr:rowOff>
    </xdr:to>
    <xdr:grpSp>
      <xdr:nvGrpSpPr>
        <xdr:cNvPr id="71" name="Group 210"/>
        <xdr:cNvGrpSpPr>
          <a:grpSpLocks/>
        </xdr:cNvGrpSpPr>
      </xdr:nvGrpSpPr>
      <xdr:grpSpPr>
        <a:xfrm>
          <a:off x="609600" y="7924800"/>
          <a:ext cx="8534400" cy="7448550"/>
          <a:chOff x="64" y="34"/>
          <a:chExt cx="896" cy="782"/>
        </a:xfrm>
        <a:solidFill>
          <a:srgbClr val="FFFFFF"/>
        </a:solidFill>
      </xdr:grpSpPr>
      <xdr:grpSp>
        <xdr:nvGrpSpPr>
          <xdr:cNvPr id="72" name="Group 211"/>
          <xdr:cNvGrpSpPr>
            <a:grpSpLocks/>
          </xdr:cNvGrpSpPr>
        </xdr:nvGrpSpPr>
        <xdr:grpSpPr>
          <a:xfrm>
            <a:off x="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73" name="Line 212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213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214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215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216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8" name="Group 217"/>
          <xdr:cNvGrpSpPr>
            <a:grpSpLocks/>
          </xdr:cNvGrpSpPr>
        </xdr:nvGrpSpPr>
        <xdr:grpSpPr>
          <a:xfrm>
            <a:off x="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79" name="Line 21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21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Line 22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22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Line 22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4" name="Group 223"/>
          <xdr:cNvGrpSpPr>
            <a:grpSpLocks/>
          </xdr:cNvGrpSpPr>
        </xdr:nvGrpSpPr>
        <xdr:grpSpPr>
          <a:xfrm>
            <a:off x="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85" name="Line 22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22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22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22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22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0" name="Group 229"/>
          <xdr:cNvGrpSpPr>
            <a:grpSpLocks/>
          </xdr:cNvGrpSpPr>
        </xdr:nvGrpSpPr>
        <xdr:grpSpPr>
          <a:xfrm>
            <a:off x="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91" name="Line 23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Line 23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23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23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23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6" name="Group 235"/>
          <xdr:cNvGrpSpPr>
            <a:grpSpLocks/>
          </xdr:cNvGrpSpPr>
        </xdr:nvGrpSpPr>
        <xdr:grpSpPr>
          <a:xfrm>
            <a:off x="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97" name="Line 236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237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238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239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Line 240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2" name="Group 241"/>
          <xdr:cNvGrpSpPr>
            <a:grpSpLocks/>
          </xdr:cNvGrpSpPr>
        </xdr:nvGrpSpPr>
        <xdr:grpSpPr>
          <a:xfrm>
            <a:off x="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03" name="Line 242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Line 243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244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245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246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8" name="Group 247"/>
          <xdr:cNvGrpSpPr>
            <a:grpSpLocks/>
          </xdr:cNvGrpSpPr>
        </xdr:nvGrpSpPr>
        <xdr:grpSpPr>
          <a:xfrm>
            <a:off x="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09" name="Line 24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Line 24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25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25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Line 25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4" name="Group 253"/>
          <xdr:cNvGrpSpPr>
            <a:grpSpLocks/>
          </xdr:cNvGrpSpPr>
        </xdr:nvGrpSpPr>
        <xdr:grpSpPr>
          <a:xfrm>
            <a:off x="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15" name="Line 25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25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25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Line 25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Line 25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0" name="Line 259"/>
          <xdr:cNvSpPr>
            <a:spLocks/>
          </xdr:cNvSpPr>
        </xdr:nvSpPr>
        <xdr:spPr>
          <a:xfrm>
            <a:off x="384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260"/>
          <xdr:cNvSpPr>
            <a:spLocks/>
          </xdr:cNvSpPr>
        </xdr:nvSpPr>
        <xdr:spPr>
          <a:xfrm flipH="1">
            <a:off x="384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261"/>
          <xdr:cNvSpPr>
            <a:spLocks/>
          </xdr:cNvSpPr>
        </xdr:nvSpPr>
        <xdr:spPr>
          <a:xfrm>
            <a:off x="384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262"/>
          <xdr:cNvSpPr>
            <a:spLocks/>
          </xdr:cNvSpPr>
        </xdr:nvSpPr>
        <xdr:spPr>
          <a:xfrm flipH="1">
            <a:off x="384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263"/>
          <xdr:cNvSpPr>
            <a:spLocks/>
          </xdr:cNvSpPr>
        </xdr:nvSpPr>
        <xdr:spPr>
          <a:xfrm>
            <a:off x="384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264"/>
          <xdr:cNvSpPr>
            <a:spLocks/>
          </xdr:cNvSpPr>
        </xdr:nvSpPr>
        <xdr:spPr>
          <a:xfrm flipH="1">
            <a:off x="384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265"/>
          <xdr:cNvSpPr>
            <a:spLocks/>
          </xdr:cNvSpPr>
        </xdr:nvSpPr>
        <xdr:spPr>
          <a:xfrm>
            <a:off x="384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266"/>
          <xdr:cNvSpPr>
            <a:spLocks/>
          </xdr:cNvSpPr>
        </xdr:nvSpPr>
        <xdr:spPr>
          <a:xfrm flipH="1">
            <a:off x="384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267"/>
          <xdr:cNvSpPr>
            <a:spLocks/>
          </xdr:cNvSpPr>
        </xdr:nvSpPr>
        <xdr:spPr>
          <a:xfrm>
            <a:off x="448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68"/>
          <xdr:cNvSpPr>
            <a:spLocks/>
          </xdr:cNvSpPr>
        </xdr:nvSpPr>
        <xdr:spPr>
          <a:xfrm>
            <a:off x="448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269"/>
          <xdr:cNvSpPr>
            <a:spLocks/>
          </xdr:cNvSpPr>
        </xdr:nvSpPr>
        <xdr:spPr>
          <a:xfrm>
            <a:off x="448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270"/>
          <xdr:cNvSpPr>
            <a:spLocks/>
          </xdr:cNvSpPr>
        </xdr:nvSpPr>
        <xdr:spPr>
          <a:xfrm flipH="1">
            <a:off x="576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271"/>
          <xdr:cNvSpPr>
            <a:spLocks/>
          </xdr:cNvSpPr>
        </xdr:nvSpPr>
        <xdr:spPr>
          <a:xfrm>
            <a:off x="576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272"/>
          <xdr:cNvSpPr>
            <a:spLocks/>
          </xdr:cNvSpPr>
        </xdr:nvSpPr>
        <xdr:spPr>
          <a:xfrm>
            <a:off x="448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273"/>
          <xdr:cNvSpPr>
            <a:spLocks/>
          </xdr:cNvSpPr>
        </xdr:nvSpPr>
        <xdr:spPr>
          <a:xfrm>
            <a:off x="576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274"/>
          <xdr:cNvSpPr>
            <a:spLocks/>
          </xdr:cNvSpPr>
        </xdr:nvSpPr>
        <xdr:spPr>
          <a:xfrm flipH="1">
            <a:off x="576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275"/>
          <xdr:cNvSpPr>
            <a:spLocks/>
          </xdr:cNvSpPr>
        </xdr:nvSpPr>
        <xdr:spPr>
          <a:xfrm>
            <a:off x="64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276"/>
          <xdr:cNvSpPr>
            <a:spLocks/>
          </xdr:cNvSpPr>
        </xdr:nvSpPr>
        <xdr:spPr>
          <a:xfrm>
            <a:off x="64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277"/>
          <xdr:cNvSpPr>
            <a:spLocks/>
          </xdr:cNvSpPr>
        </xdr:nvSpPr>
        <xdr:spPr>
          <a:xfrm>
            <a:off x="768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278"/>
          <xdr:cNvSpPr>
            <a:spLocks/>
          </xdr:cNvSpPr>
        </xdr:nvSpPr>
        <xdr:spPr>
          <a:xfrm flipV="1">
            <a:off x="768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279"/>
          <xdr:cNvSpPr>
            <a:spLocks/>
          </xdr:cNvSpPr>
        </xdr:nvSpPr>
        <xdr:spPr>
          <a:xfrm>
            <a:off x="832" y="425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24</xdr:row>
      <xdr:rowOff>0</xdr:rowOff>
    </xdr:from>
    <xdr:to>
      <xdr:col>16</xdr:col>
      <xdr:colOff>0</xdr:colOff>
      <xdr:row>48</xdr:row>
      <xdr:rowOff>0</xdr:rowOff>
    </xdr:to>
    <xdr:sp>
      <xdr:nvSpPr>
        <xdr:cNvPr id="141" name="Line 280"/>
        <xdr:cNvSpPr>
          <a:spLocks/>
        </xdr:cNvSpPr>
      </xdr:nvSpPr>
      <xdr:spPr>
        <a:xfrm>
          <a:off x="9144000" y="3876675"/>
          <a:ext cx="609600" cy="388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16</xdr:col>
      <xdr:colOff>0</xdr:colOff>
      <xdr:row>72</xdr:row>
      <xdr:rowOff>0</xdr:rowOff>
    </xdr:to>
    <xdr:sp>
      <xdr:nvSpPr>
        <xdr:cNvPr id="142" name="Line 281"/>
        <xdr:cNvSpPr>
          <a:spLocks/>
        </xdr:cNvSpPr>
      </xdr:nvSpPr>
      <xdr:spPr>
        <a:xfrm flipH="1">
          <a:off x="9144000" y="7762875"/>
          <a:ext cx="609600" cy="388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20</xdr:col>
      <xdr:colOff>0</xdr:colOff>
      <xdr:row>48</xdr:row>
      <xdr:rowOff>0</xdr:rowOff>
    </xdr:to>
    <xdr:sp>
      <xdr:nvSpPr>
        <xdr:cNvPr id="143" name="Line 282"/>
        <xdr:cNvSpPr>
          <a:spLocks/>
        </xdr:cNvSpPr>
      </xdr:nvSpPr>
      <xdr:spPr>
        <a:xfrm>
          <a:off x="9753600" y="7762875"/>
          <a:ext cx="243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15</xdr:col>
      <xdr:colOff>0</xdr:colOff>
      <xdr:row>47</xdr:row>
      <xdr:rowOff>0</xdr:rowOff>
    </xdr:to>
    <xdr:grpSp>
      <xdr:nvGrpSpPr>
        <xdr:cNvPr id="144" name="Group 286"/>
        <xdr:cNvGrpSpPr>
          <a:grpSpLocks/>
        </xdr:cNvGrpSpPr>
      </xdr:nvGrpSpPr>
      <xdr:grpSpPr>
        <a:xfrm>
          <a:off x="609600" y="152400"/>
          <a:ext cx="8534400" cy="7448550"/>
          <a:chOff x="64" y="34"/>
          <a:chExt cx="896" cy="782"/>
        </a:xfrm>
        <a:solidFill>
          <a:srgbClr val="FFFFFF"/>
        </a:solidFill>
      </xdr:grpSpPr>
      <xdr:grpSp>
        <xdr:nvGrpSpPr>
          <xdr:cNvPr id="145" name="Group 287"/>
          <xdr:cNvGrpSpPr>
            <a:grpSpLocks/>
          </xdr:cNvGrpSpPr>
        </xdr:nvGrpSpPr>
        <xdr:grpSpPr>
          <a:xfrm>
            <a:off x="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46" name="Line 28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28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29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Line 29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Line 29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1" name="Group 293"/>
          <xdr:cNvGrpSpPr>
            <a:grpSpLocks/>
          </xdr:cNvGrpSpPr>
        </xdr:nvGrpSpPr>
        <xdr:grpSpPr>
          <a:xfrm>
            <a:off x="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52" name="Line 29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Line 29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Line 29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Line 29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29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7" name="Group 299"/>
          <xdr:cNvGrpSpPr>
            <a:grpSpLocks/>
          </xdr:cNvGrpSpPr>
        </xdr:nvGrpSpPr>
        <xdr:grpSpPr>
          <a:xfrm>
            <a:off x="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58" name="Line 30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Line 30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30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30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Line 30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3" name="Group 305"/>
          <xdr:cNvGrpSpPr>
            <a:grpSpLocks/>
          </xdr:cNvGrpSpPr>
        </xdr:nvGrpSpPr>
        <xdr:grpSpPr>
          <a:xfrm>
            <a:off x="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64" name="Line 306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307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308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Line 309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Line 310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9" name="Group 311"/>
          <xdr:cNvGrpSpPr>
            <a:grpSpLocks/>
          </xdr:cNvGrpSpPr>
        </xdr:nvGrpSpPr>
        <xdr:grpSpPr>
          <a:xfrm>
            <a:off x="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70" name="Line 312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Line 313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Line 314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Line 315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316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5" name="Group 317"/>
          <xdr:cNvGrpSpPr>
            <a:grpSpLocks/>
          </xdr:cNvGrpSpPr>
        </xdr:nvGrpSpPr>
        <xdr:grpSpPr>
          <a:xfrm>
            <a:off x="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76" name="Line 31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Line 31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32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32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Line 32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1" name="Group 323"/>
          <xdr:cNvGrpSpPr>
            <a:grpSpLocks/>
          </xdr:cNvGrpSpPr>
        </xdr:nvGrpSpPr>
        <xdr:grpSpPr>
          <a:xfrm>
            <a:off x="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82" name="Line 32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32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Line 32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Line 32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Line 32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7" name="Group 329"/>
          <xdr:cNvGrpSpPr>
            <a:grpSpLocks/>
          </xdr:cNvGrpSpPr>
        </xdr:nvGrpSpPr>
        <xdr:grpSpPr>
          <a:xfrm>
            <a:off x="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88" name="Line 33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Line 33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Line 33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" name="Line 33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Line 33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3" name="Line 335"/>
          <xdr:cNvSpPr>
            <a:spLocks/>
          </xdr:cNvSpPr>
        </xdr:nvSpPr>
        <xdr:spPr>
          <a:xfrm>
            <a:off x="384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336"/>
          <xdr:cNvSpPr>
            <a:spLocks/>
          </xdr:cNvSpPr>
        </xdr:nvSpPr>
        <xdr:spPr>
          <a:xfrm flipH="1">
            <a:off x="384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337"/>
          <xdr:cNvSpPr>
            <a:spLocks/>
          </xdr:cNvSpPr>
        </xdr:nvSpPr>
        <xdr:spPr>
          <a:xfrm>
            <a:off x="384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338"/>
          <xdr:cNvSpPr>
            <a:spLocks/>
          </xdr:cNvSpPr>
        </xdr:nvSpPr>
        <xdr:spPr>
          <a:xfrm flipH="1">
            <a:off x="384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339"/>
          <xdr:cNvSpPr>
            <a:spLocks/>
          </xdr:cNvSpPr>
        </xdr:nvSpPr>
        <xdr:spPr>
          <a:xfrm>
            <a:off x="384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340"/>
          <xdr:cNvSpPr>
            <a:spLocks/>
          </xdr:cNvSpPr>
        </xdr:nvSpPr>
        <xdr:spPr>
          <a:xfrm flipH="1">
            <a:off x="384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341"/>
          <xdr:cNvSpPr>
            <a:spLocks/>
          </xdr:cNvSpPr>
        </xdr:nvSpPr>
        <xdr:spPr>
          <a:xfrm>
            <a:off x="384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342"/>
          <xdr:cNvSpPr>
            <a:spLocks/>
          </xdr:cNvSpPr>
        </xdr:nvSpPr>
        <xdr:spPr>
          <a:xfrm flipH="1">
            <a:off x="384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343"/>
          <xdr:cNvSpPr>
            <a:spLocks/>
          </xdr:cNvSpPr>
        </xdr:nvSpPr>
        <xdr:spPr>
          <a:xfrm>
            <a:off x="448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344"/>
          <xdr:cNvSpPr>
            <a:spLocks/>
          </xdr:cNvSpPr>
        </xdr:nvSpPr>
        <xdr:spPr>
          <a:xfrm>
            <a:off x="448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345"/>
          <xdr:cNvSpPr>
            <a:spLocks/>
          </xdr:cNvSpPr>
        </xdr:nvSpPr>
        <xdr:spPr>
          <a:xfrm>
            <a:off x="448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346"/>
          <xdr:cNvSpPr>
            <a:spLocks/>
          </xdr:cNvSpPr>
        </xdr:nvSpPr>
        <xdr:spPr>
          <a:xfrm flipH="1">
            <a:off x="576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347"/>
          <xdr:cNvSpPr>
            <a:spLocks/>
          </xdr:cNvSpPr>
        </xdr:nvSpPr>
        <xdr:spPr>
          <a:xfrm>
            <a:off x="576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348"/>
          <xdr:cNvSpPr>
            <a:spLocks/>
          </xdr:cNvSpPr>
        </xdr:nvSpPr>
        <xdr:spPr>
          <a:xfrm>
            <a:off x="448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349"/>
          <xdr:cNvSpPr>
            <a:spLocks/>
          </xdr:cNvSpPr>
        </xdr:nvSpPr>
        <xdr:spPr>
          <a:xfrm>
            <a:off x="576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350"/>
          <xdr:cNvSpPr>
            <a:spLocks/>
          </xdr:cNvSpPr>
        </xdr:nvSpPr>
        <xdr:spPr>
          <a:xfrm flipH="1">
            <a:off x="576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351"/>
          <xdr:cNvSpPr>
            <a:spLocks/>
          </xdr:cNvSpPr>
        </xdr:nvSpPr>
        <xdr:spPr>
          <a:xfrm>
            <a:off x="64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352"/>
          <xdr:cNvSpPr>
            <a:spLocks/>
          </xdr:cNvSpPr>
        </xdr:nvSpPr>
        <xdr:spPr>
          <a:xfrm>
            <a:off x="64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353"/>
          <xdr:cNvSpPr>
            <a:spLocks/>
          </xdr:cNvSpPr>
        </xdr:nvSpPr>
        <xdr:spPr>
          <a:xfrm>
            <a:off x="768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354"/>
          <xdr:cNvSpPr>
            <a:spLocks/>
          </xdr:cNvSpPr>
        </xdr:nvSpPr>
        <xdr:spPr>
          <a:xfrm flipV="1">
            <a:off x="768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355"/>
          <xdr:cNvSpPr>
            <a:spLocks/>
          </xdr:cNvSpPr>
        </xdr:nvSpPr>
        <xdr:spPr>
          <a:xfrm>
            <a:off x="832" y="425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49</xdr:row>
      <xdr:rowOff>0</xdr:rowOff>
    </xdr:from>
    <xdr:to>
      <xdr:col>15</xdr:col>
      <xdr:colOff>0</xdr:colOff>
      <xdr:row>95</xdr:row>
      <xdr:rowOff>0</xdr:rowOff>
    </xdr:to>
    <xdr:grpSp>
      <xdr:nvGrpSpPr>
        <xdr:cNvPr id="214" name="Group 356"/>
        <xdr:cNvGrpSpPr>
          <a:grpSpLocks/>
        </xdr:cNvGrpSpPr>
      </xdr:nvGrpSpPr>
      <xdr:grpSpPr>
        <a:xfrm>
          <a:off x="609600" y="7924800"/>
          <a:ext cx="8534400" cy="7448550"/>
          <a:chOff x="64" y="34"/>
          <a:chExt cx="896" cy="782"/>
        </a:xfrm>
        <a:solidFill>
          <a:srgbClr val="FFFFFF"/>
        </a:solidFill>
      </xdr:grpSpPr>
      <xdr:grpSp>
        <xdr:nvGrpSpPr>
          <xdr:cNvPr id="215" name="Group 357"/>
          <xdr:cNvGrpSpPr>
            <a:grpSpLocks/>
          </xdr:cNvGrpSpPr>
        </xdr:nvGrpSpPr>
        <xdr:grpSpPr>
          <a:xfrm>
            <a:off x="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16" name="Line 35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Line 35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Line 36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Line 36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Line 36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1" name="Group 363"/>
          <xdr:cNvGrpSpPr>
            <a:grpSpLocks/>
          </xdr:cNvGrpSpPr>
        </xdr:nvGrpSpPr>
        <xdr:grpSpPr>
          <a:xfrm>
            <a:off x="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22" name="Line 36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Line 36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Line 36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Line 36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Line 36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7" name="Group 369"/>
          <xdr:cNvGrpSpPr>
            <a:grpSpLocks/>
          </xdr:cNvGrpSpPr>
        </xdr:nvGrpSpPr>
        <xdr:grpSpPr>
          <a:xfrm>
            <a:off x="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28" name="Line 37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Line 37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Line 37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Line 37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Line 37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3" name="Group 375"/>
          <xdr:cNvGrpSpPr>
            <a:grpSpLocks/>
          </xdr:cNvGrpSpPr>
        </xdr:nvGrpSpPr>
        <xdr:grpSpPr>
          <a:xfrm>
            <a:off x="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34" name="Line 376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Line 377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" name="Line 378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Line 379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Line 380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9" name="Group 381"/>
          <xdr:cNvGrpSpPr>
            <a:grpSpLocks/>
          </xdr:cNvGrpSpPr>
        </xdr:nvGrpSpPr>
        <xdr:grpSpPr>
          <a:xfrm>
            <a:off x="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40" name="Line 382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Line 383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Line 384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Line 385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Line 386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5" name="Group 387"/>
          <xdr:cNvGrpSpPr>
            <a:grpSpLocks/>
          </xdr:cNvGrpSpPr>
        </xdr:nvGrpSpPr>
        <xdr:grpSpPr>
          <a:xfrm>
            <a:off x="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46" name="Line 38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Line 38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Line 39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Line 39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" name="Line 39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1" name="Group 393"/>
          <xdr:cNvGrpSpPr>
            <a:grpSpLocks/>
          </xdr:cNvGrpSpPr>
        </xdr:nvGrpSpPr>
        <xdr:grpSpPr>
          <a:xfrm>
            <a:off x="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52" name="Line 39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Line 39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39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39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39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7" name="Group 399"/>
          <xdr:cNvGrpSpPr>
            <a:grpSpLocks/>
          </xdr:cNvGrpSpPr>
        </xdr:nvGrpSpPr>
        <xdr:grpSpPr>
          <a:xfrm>
            <a:off x="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58" name="Line 40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Line 40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Line 40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Line 40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Line 40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3" name="Line 405"/>
          <xdr:cNvSpPr>
            <a:spLocks/>
          </xdr:cNvSpPr>
        </xdr:nvSpPr>
        <xdr:spPr>
          <a:xfrm>
            <a:off x="384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406"/>
          <xdr:cNvSpPr>
            <a:spLocks/>
          </xdr:cNvSpPr>
        </xdr:nvSpPr>
        <xdr:spPr>
          <a:xfrm flipH="1">
            <a:off x="384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407"/>
          <xdr:cNvSpPr>
            <a:spLocks/>
          </xdr:cNvSpPr>
        </xdr:nvSpPr>
        <xdr:spPr>
          <a:xfrm>
            <a:off x="384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408"/>
          <xdr:cNvSpPr>
            <a:spLocks/>
          </xdr:cNvSpPr>
        </xdr:nvSpPr>
        <xdr:spPr>
          <a:xfrm flipH="1">
            <a:off x="384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409"/>
          <xdr:cNvSpPr>
            <a:spLocks/>
          </xdr:cNvSpPr>
        </xdr:nvSpPr>
        <xdr:spPr>
          <a:xfrm>
            <a:off x="384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410"/>
          <xdr:cNvSpPr>
            <a:spLocks/>
          </xdr:cNvSpPr>
        </xdr:nvSpPr>
        <xdr:spPr>
          <a:xfrm flipH="1">
            <a:off x="384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411"/>
          <xdr:cNvSpPr>
            <a:spLocks/>
          </xdr:cNvSpPr>
        </xdr:nvSpPr>
        <xdr:spPr>
          <a:xfrm>
            <a:off x="384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412"/>
          <xdr:cNvSpPr>
            <a:spLocks/>
          </xdr:cNvSpPr>
        </xdr:nvSpPr>
        <xdr:spPr>
          <a:xfrm flipH="1">
            <a:off x="384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413"/>
          <xdr:cNvSpPr>
            <a:spLocks/>
          </xdr:cNvSpPr>
        </xdr:nvSpPr>
        <xdr:spPr>
          <a:xfrm>
            <a:off x="448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414"/>
          <xdr:cNvSpPr>
            <a:spLocks/>
          </xdr:cNvSpPr>
        </xdr:nvSpPr>
        <xdr:spPr>
          <a:xfrm>
            <a:off x="448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415"/>
          <xdr:cNvSpPr>
            <a:spLocks/>
          </xdr:cNvSpPr>
        </xdr:nvSpPr>
        <xdr:spPr>
          <a:xfrm>
            <a:off x="448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416"/>
          <xdr:cNvSpPr>
            <a:spLocks/>
          </xdr:cNvSpPr>
        </xdr:nvSpPr>
        <xdr:spPr>
          <a:xfrm flipH="1">
            <a:off x="576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417"/>
          <xdr:cNvSpPr>
            <a:spLocks/>
          </xdr:cNvSpPr>
        </xdr:nvSpPr>
        <xdr:spPr>
          <a:xfrm>
            <a:off x="576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418"/>
          <xdr:cNvSpPr>
            <a:spLocks/>
          </xdr:cNvSpPr>
        </xdr:nvSpPr>
        <xdr:spPr>
          <a:xfrm>
            <a:off x="448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419"/>
          <xdr:cNvSpPr>
            <a:spLocks/>
          </xdr:cNvSpPr>
        </xdr:nvSpPr>
        <xdr:spPr>
          <a:xfrm>
            <a:off x="576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420"/>
          <xdr:cNvSpPr>
            <a:spLocks/>
          </xdr:cNvSpPr>
        </xdr:nvSpPr>
        <xdr:spPr>
          <a:xfrm flipH="1">
            <a:off x="576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421"/>
          <xdr:cNvSpPr>
            <a:spLocks/>
          </xdr:cNvSpPr>
        </xdr:nvSpPr>
        <xdr:spPr>
          <a:xfrm>
            <a:off x="64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422"/>
          <xdr:cNvSpPr>
            <a:spLocks/>
          </xdr:cNvSpPr>
        </xdr:nvSpPr>
        <xdr:spPr>
          <a:xfrm>
            <a:off x="64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423"/>
          <xdr:cNvSpPr>
            <a:spLocks/>
          </xdr:cNvSpPr>
        </xdr:nvSpPr>
        <xdr:spPr>
          <a:xfrm>
            <a:off x="768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424"/>
          <xdr:cNvSpPr>
            <a:spLocks/>
          </xdr:cNvSpPr>
        </xdr:nvSpPr>
        <xdr:spPr>
          <a:xfrm flipV="1">
            <a:off x="768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425"/>
          <xdr:cNvSpPr>
            <a:spLocks/>
          </xdr:cNvSpPr>
        </xdr:nvSpPr>
        <xdr:spPr>
          <a:xfrm>
            <a:off x="832" y="425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99</xdr:row>
      <xdr:rowOff>0</xdr:rowOff>
    </xdr:from>
    <xdr:to>
      <xdr:col>7</xdr:col>
      <xdr:colOff>0</xdr:colOff>
      <xdr:row>103</xdr:row>
      <xdr:rowOff>0</xdr:rowOff>
    </xdr:to>
    <xdr:grpSp>
      <xdr:nvGrpSpPr>
        <xdr:cNvPr id="284" name="Group 739"/>
        <xdr:cNvGrpSpPr>
          <a:grpSpLocks/>
        </xdr:cNvGrpSpPr>
      </xdr:nvGrpSpPr>
      <xdr:grpSpPr>
        <a:xfrm>
          <a:off x="2438400" y="16011525"/>
          <a:ext cx="1828800" cy="647700"/>
          <a:chOff x="130" y="1680"/>
          <a:chExt cx="192" cy="68"/>
        </a:xfrm>
        <a:solidFill>
          <a:srgbClr val="FFFFFF"/>
        </a:solidFill>
      </xdr:grpSpPr>
      <xdr:sp>
        <xdr:nvSpPr>
          <xdr:cNvPr id="285" name="Line 428"/>
          <xdr:cNvSpPr>
            <a:spLocks/>
          </xdr:cNvSpPr>
        </xdr:nvSpPr>
        <xdr:spPr>
          <a:xfrm>
            <a:off x="130" y="1680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429"/>
          <xdr:cNvSpPr>
            <a:spLocks/>
          </xdr:cNvSpPr>
        </xdr:nvSpPr>
        <xdr:spPr>
          <a:xfrm>
            <a:off x="258" y="1680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430"/>
          <xdr:cNvSpPr>
            <a:spLocks/>
          </xdr:cNvSpPr>
        </xdr:nvSpPr>
        <xdr:spPr>
          <a:xfrm flipH="1">
            <a:off x="258" y="171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431"/>
          <xdr:cNvSpPr>
            <a:spLocks/>
          </xdr:cNvSpPr>
        </xdr:nvSpPr>
        <xdr:spPr>
          <a:xfrm flipH="1">
            <a:off x="130" y="174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105</xdr:row>
      <xdr:rowOff>0</xdr:rowOff>
    </xdr:from>
    <xdr:to>
      <xdr:col>9</xdr:col>
      <xdr:colOff>0</xdr:colOff>
      <xdr:row>109</xdr:row>
      <xdr:rowOff>0</xdr:rowOff>
    </xdr:to>
    <xdr:grpSp>
      <xdr:nvGrpSpPr>
        <xdr:cNvPr id="289" name="Group 433"/>
        <xdr:cNvGrpSpPr>
          <a:grpSpLocks/>
        </xdr:cNvGrpSpPr>
      </xdr:nvGrpSpPr>
      <xdr:grpSpPr>
        <a:xfrm>
          <a:off x="2438400" y="169830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90" name="Line 43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43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43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43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43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111</xdr:row>
      <xdr:rowOff>0</xdr:rowOff>
    </xdr:from>
    <xdr:to>
      <xdr:col>9</xdr:col>
      <xdr:colOff>0</xdr:colOff>
      <xdr:row>115</xdr:row>
      <xdr:rowOff>0</xdr:rowOff>
    </xdr:to>
    <xdr:grpSp>
      <xdr:nvGrpSpPr>
        <xdr:cNvPr id="295" name="Group 439"/>
        <xdr:cNvGrpSpPr>
          <a:grpSpLocks/>
        </xdr:cNvGrpSpPr>
      </xdr:nvGrpSpPr>
      <xdr:grpSpPr>
        <a:xfrm>
          <a:off x="2438400" y="179546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96" name="Line 440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441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442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443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444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117</xdr:row>
      <xdr:rowOff>0</xdr:rowOff>
    </xdr:from>
    <xdr:to>
      <xdr:col>9</xdr:col>
      <xdr:colOff>0</xdr:colOff>
      <xdr:row>121</xdr:row>
      <xdr:rowOff>0</xdr:rowOff>
    </xdr:to>
    <xdr:grpSp>
      <xdr:nvGrpSpPr>
        <xdr:cNvPr id="301" name="Group 445"/>
        <xdr:cNvGrpSpPr>
          <a:grpSpLocks/>
        </xdr:cNvGrpSpPr>
      </xdr:nvGrpSpPr>
      <xdr:grpSpPr>
        <a:xfrm>
          <a:off x="2438400" y="189261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02" name="Line 446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447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448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449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450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123</xdr:row>
      <xdr:rowOff>0</xdr:rowOff>
    </xdr:from>
    <xdr:to>
      <xdr:col>9</xdr:col>
      <xdr:colOff>0</xdr:colOff>
      <xdr:row>127</xdr:row>
      <xdr:rowOff>0</xdr:rowOff>
    </xdr:to>
    <xdr:grpSp>
      <xdr:nvGrpSpPr>
        <xdr:cNvPr id="307" name="Group 451"/>
        <xdr:cNvGrpSpPr>
          <a:grpSpLocks/>
        </xdr:cNvGrpSpPr>
      </xdr:nvGrpSpPr>
      <xdr:grpSpPr>
        <a:xfrm>
          <a:off x="2438400" y="198977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08" name="Line 45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45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45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45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45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129</xdr:row>
      <xdr:rowOff>0</xdr:rowOff>
    </xdr:from>
    <xdr:to>
      <xdr:col>9</xdr:col>
      <xdr:colOff>0</xdr:colOff>
      <xdr:row>133</xdr:row>
      <xdr:rowOff>0</xdr:rowOff>
    </xdr:to>
    <xdr:grpSp>
      <xdr:nvGrpSpPr>
        <xdr:cNvPr id="313" name="Group 457"/>
        <xdr:cNvGrpSpPr>
          <a:grpSpLocks/>
        </xdr:cNvGrpSpPr>
      </xdr:nvGrpSpPr>
      <xdr:grpSpPr>
        <a:xfrm>
          <a:off x="2438400" y="208692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14" name="Line 45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45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46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46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46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135</xdr:row>
      <xdr:rowOff>0</xdr:rowOff>
    </xdr:from>
    <xdr:to>
      <xdr:col>9</xdr:col>
      <xdr:colOff>0</xdr:colOff>
      <xdr:row>139</xdr:row>
      <xdr:rowOff>0</xdr:rowOff>
    </xdr:to>
    <xdr:grpSp>
      <xdr:nvGrpSpPr>
        <xdr:cNvPr id="319" name="Group 463"/>
        <xdr:cNvGrpSpPr>
          <a:grpSpLocks/>
        </xdr:cNvGrpSpPr>
      </xdr:nvGrpSpPr>
      <xdr:grpSpPr>
        <a:xfrm>
          <a:off x="2438400" y="218408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20" name="Line 46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46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46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46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46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141</xdr:row>
      <xdr:rowOff>0</xdr:rowOff>
    </xdr:from>
    <xdr:to>
      <xdr:col>9</xdr:col>
      <xdr:colOff>0</xdr:colOff>
      <xdr:row>145</xdr:row>
      <xdr:rowOff>0</xdr:rowOff>
    </xdr:to>
    <xdr:grpSp>
      <xdr:nvGrpSpPr>
        <xdr:cNvPr id="325" name="Group 469"/>
        <xdr:cNvGrpSpPr>
          <a:grpSpLocks/>
        </xdr:cNvGrpSpPr>
      </xdr:nvGrpSpPr>
      <xdr:grpSpPr>
        <a:xfrm>
          <a:off x="2438400" y="228123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26" name="Line 470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471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472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473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474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102</xdr:row>
      <xdr:rowOff>0</xdr:rowOff>
    </xdr:to>
    <xdr:sp>
      <xdr:nvSpPr>
        <xdr:cNvPr id="331" name="Line 475"/>
        <xdr:cNvSpPr>
          <a:spLocks/>
        </xdr:cNvSpPr>
      </xdr:nvSpPr>
      <xdr:spPr>
        <a:xfrm>
          <a:off x="7315200" y="16011525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102</xdr:row>
      <xdr:rowOff>0</xdr:rowOff>
    </xdr:from>
    <xdr:to>
      <xdr:col>13</xdr:col>
      <xdr:colOff>0</xdr:colOff>
      <xdr:row>105</xdr:row>
      <xdr:rowOff>0</xdr:rowOff>
    </xdr:to>
    <xdr:sp>
      <xdr:nvSpPr>
        <xdr:cNvPr id="332" name="Line 476"/>
        <xdr:cNvSpPr>
          <a:spLocks/>
        </xdr:cNvSpPr>
      </xdr:nvSpPr>
      <xdr:spPr>
        <a:xfrm flipH="1">
          <a:off x="7315200" y="16497300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111</xdr:row>
      <xdr:rowOff>0</xdr:rowOff>
    </xdr:from>
    <xdr:to>
      <xdr:col>13</xdr:col>
      <xdr:colOff>0</xdr:colOff>
      <xdr:row>114</xdr:row>
      <xdr:rowOff>0</xdr:rowOff>
    </xdr:to>
    <xdr:sp>
      <xdr:nvSpPr>
        <xdr:cNvPr id="333" name="Line 477"/>
        <xdr:cNvSpPr>
          <a:spLocks/>
        </xdr:cNvSpPr>
      </xdr:nvSpPr>
      <xdr:spPr>
        <a:xfrm>
          <a:off x="7315200" y="17954625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114</xdr:row>
      <xdr:rowOff>0</xdr:rowOff>
    </xdr:from>
    <xdr:to>
      <xdr:col>13</xdr:col>
      <xdr:colOff>0</xdr:colOff>
      <xdr:row>117</xdr:row>
      <xdr:rowOff>0</xdr:rowOff>
    </xdr:to>
    <xdr:sp>
      <xdr:nvSpPr>
        <xdr:cNvPr id="334" name="Line 478"/>
        <xdr:cNvSpPr>
          <a:spLocks/>
        </xdr:cNvSpPr>
      </xdr:nvSpPr>
      <xdr:spPr>
        <a:xfrm flipH="1">
          <a:off x="7315200" y="18440400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123</xdr:row>
      <xdr:rowOff>0</xdr:rowOff>
    </xdr:from>
    <xdr:to>
      <xdr:col>13</xdr:col>
      <xdr:colOff>0</xdr:colOff>
      <xdr:row>126</xdr:row>
      <xdr:rowOff>0</xdr:rowOff>
    </xdr:to>
    <xdr:sp>
      <xdr:nvSpPr>
        <xdr:cNvPr id="335" name="Line 479"/>
        <xdr:cNvSpPr>
          <a:spLocks/>
        </xdr:cNvSpPr>
      </xdr:nvSpPr>
      <xdr:spPr>
        <a:xfrm>
          <a:off x="7315200" y="19897725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126</xdr:row>
      <xdr:rowOff>0</xdr:rowOff>
    </xdr:from>
    <xdr:to>
      <xdr:col>13</xdr:col>
      <xdr:colOff>0</xdr:colOff>
      <xdr:row>129</xdr:row>
      <xdr:rowOff>0</xdr:rowOff>
    </xdr:to>
    <xdr:sp>
      <xdr:nvSpPr>
        <xdr:cNvPr id="336" name="Line 480"/>
        <xdr:cNvSpPr>
          <a:spLocks/>
        </xdr:cNvSpPr>
      </xdr:nvSpPr>
      <xdr:spPr>
        <a:xfrm flipH="1">
          <a:off x="7315200" y="20383500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135</xdr:row>
      <xdr:rowOff>0</xdr:rowOff>
    </xdr:from>
    <xdr:to>
      <xdr:col>13</xdr:col>
      <xdr:colOff>0</xdr:colOff>
      <xdr:row>138</xdr:row>
      <xdr:rowOff>0</xdr:rowOff>
    </xdr:to>
    <xdr:sp>
      <xdr:nvSpPr>
        <xdr:cNvPr id="337" name="Line 481"/>
        <xdr:cNvSpPr>
          <a:spLocks/>
        </xdr:cNvSpPr>
      </xdr:nvSpPr>
      <xdr:spPr>
        <a:xfrm>
          <a:off x="7315200" y="21840825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138</xdr:row>
      <xdr:rowOff>0</xdr:rowOff>
    </xdr:from>
    <xdr:to>
      <xdr:col>13</xdr:col>
      <xdr:colOff>0</xdr:colOff>
      <xdr:row>141</xdr:row>
      <xdr:rowOff>0</xdr:rowOff>
    </xdr:to>
    <xdr:sp>
      <xdr:nvSpPr>
        <xdr:cNvPr id="338" name="Line 482"/>
        <xdr:cNvSpPr>
          <a:spLocks/>
        </xdr:cNvSpPr>
      </xdr:nvSpPr>
      <xdr:spPr>
        <a:xfrm flipH="1">
          <a:off x="7315200" y="22326600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0</xdr:rowOff>
    </xdr:from>
    <xdr:to>
      <xdr:col>19</xdr:col>
      <xdr:colOff>0</xdr:colOff>
      <xdr:row>136</xdr:row>
      <xdr:rowOff>0</xdr:rowOff>
    </xdr:to>
    <xdr:sp>
      <xdr:nvSpPr>
        <xdr:cNvPr id="339" name="Line 486"/>
        <xdr:cNvSpPr>
          <a:spLocks/>
        </xdr:cNvSpPr>
      </xdr:nvSpPr>
      <xdr:spPr>
        <a:xfrm flipH="1">
          <a:off x="10972800" y="21031200"/>
          <a:ext cx="60960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124</xdr:row>
      <xdr:rowOff>0</xdr:rowOff>
    </xdr:from>
    <xdr:to>
      <xdr:col>19</xdr:col>
      <xdr:colOff>0</xdr:colOff>
      <xdr:row>130</xdr:row>
      <xdr:rowOff>0</xdr:rowOff>
    </xdr:to>
    <xdr:sp>
      <xdr:nvSpPr>
        <xdr:cNvPr id="340" name="Line 487"/>
        <xdr:cNvSpPr>
          <a:spLocks/>
        </xdr:cNvSpPr>
      </xdr:nvSpPr>
      <xdr:spPr>
        <a:xfrm>
          <a:off x="10972800" y="20059650"/>
          <a:ext cx="60960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100</xdr:row>
      <xdr:rowOff>0</xdr:rowOff>
    </xdr:from>
    <xdr:to>
      <xdr:col>19</xdr:col>
      <xdr:colOff>0</xdr:colOff>
      <xdr:row>106</xdr:row>
      <xdr:rowOff>0</xdr:rowOff>
    </xdr:to>
    <xdr:sp>
      <xdr:nvSpPr>
        <xdr:cNvPr id="341" name="Line 489"/>
        <xdr:cNvSpPr>
          <a:spLocks/>
        </xdr:cNvSpPr>
      </xdr:nvSpPr>
      <xdr:spPr>
        <a:xfrm>
          <a:off x="10972800" y="16173450"/>
          <a:ext cx="60960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0</xdr:colOff>
      <xdr:row>112</xdr:row>
      <xdr:rowOff>0</xdr:rowOff>
    </xdr:to>
    <xdr:sp>
      <xdr:nvSpPr>
        <xdr:cNvPr id="342" name="Line 490"/>
        <xdr:cNvSpPr>
          <a:spLocks/>
        </xdr:cNvSpPr>
      </xdr:nvSpPr>
      <xdr:spPr>
        <a:xfrm flipH="1">
          <a:off x="10972800" y="17145000"/>
          <a:ext cx="60960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104</xdr:row>
      <xdr:rowOff>0</xdr:rowOff>
    </xdr:from>
    <xdr:to>
      <xdr:col>25</xdr:col>
      <xdr:colOff>0</xdr:colOff>
      <xdr:row>116</xdr:row>
      <xdr:rowOff>0</xdr:rowOff>
    </xdr:to>
    <xdr:sp>
      <xdr:nvSpPr>
        <xdr:cNvPr id="343" name="Line 493"/>
        <xdr:cNvSpPr>
          <a:spLocks/>
        </xdr:cNvSpPr>
      </xdr:nvSpPr>
      <xdr:spPr>
        <a:xfrm>
          <a:off x="14630400" y="16821150"/>
          <a:ext cx="609600" cy="1943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116</xdr:row>
      <xdr:rowOff>0</xdr:rowOff>
    </xdr:from>
    <xdr:to>
      <xdr:col>25</xdr:col>
      <xdr:colOff>0</xdr:colOff>
      <xdr:row>128</xdr:row>
      <xdr:rowOff>0</xdr:rowOff>
    </xdr:to>
    <xdr:sp>
      <xdr:nvSpPr>
        <xdr:cNvPr id="344" name="Line 494"/>
        <xdr:cNvSpPr>
          <a:spLocks/>
        </xdr:cNvSpPr>
      </xdr:nvSpPr>
      <xdr:spPr>
        <a:xfrm flipV="1">
          <a:off x="14630400" y="18764250"/>
          <a:ext cx="609600" cy="1943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12</xdr:col>
      <xdr:colOff>0</xdr:colOff>
      <xdr:row>101</xdr:row>
      <xdr:rowOff>0</xdr:rowOff>
    </xdr:to>
    <xdr:grpSp>
      <xdr:nvGrpSpPr>
        <xdr:cNvPr id="345" name="Group 495"/>
        <xdr:cNvGrpSpPr>
          <a:grpSpLocks/>
        </xdr:cNvGrpSpPr>
      </xdr:nvGrpSpPr>
      <xdr:grpSpPr>
        <a:xfrm>
          <a:off x="4267200" y="156876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46" name="Line 496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497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498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499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500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103</xdr:row>
      <xdr:rowOff>0</xdr:rowOff>
    </xdr:from>
    <xdr:to>
      <xdr:col>12</xdr:col>
      <xdr:colOff>0</xdr:colOff>
      <xdr:row>107</xdr:row>
      <xdr:rowOff>0</xdr:rowOff>
    </xdr:to>
    <xdr:grpSp>
      <xdr:nvGrpSpPr>
        <xdr:cNvPr id="351" name="Group 501"/>
        <xdr:cNvGrpSpPr>
          <a:grpSpLocks/>
        </xdr:cNvGrpSpPr>
      </xdr:nvGrpSpPr>
      <xdr:grpSpPr>
        <a:xfrm>
          <a:off x="4267200" y="166592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52" name="Line 50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50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50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50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50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109</xdr:row>
      <xdr:rowOff>0</xdr:rowOff>
    </xdr:from>
    <xdr:to>
      <xdr:col>12</xdr:col>
      <xdr:colOff>0</xdr:colOff>
      <xdr:row>113</xdr:row>
      <xdr:rowOff>0</xdr:rowOff>
    </xdr:to>
    <xdr:grpSp>
      <xdr:nvGrpSpPr>
        <xdr:cNvPr id="357" name="Group 507"/>
        <xdr:cNvGrpSpPr>
          <a:grpSpLocks/>
        </xdr:cNvGrpSpPr>
      </xdr:nvGrpSpPr>
      <xdr:grpSpPr>
        <a:xfrm>
          <a:off x="4267200" y="176307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58" name="Line 50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50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51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51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51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0</xdr:colOff>
      <xdr:row>119</xdr:row>
      <xdr:rowOff>0</xdr:rowOff>
    </xdr:to>
    <xdr:grpSp>
      <xdr:nvGrpSpPr>
        <xdr:cNvPr id="363" name="Group 513"/>
        <xdr:cNvGrpSpPr>
          <a:grpSpLocks/>
        </xdr:cNvGrpSpPr>
      </xdr:nvGrpSpPr>
      <xdr:grpSpPr>
        <a:xfrm>
          <a:off x="4267200" y="186023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64" name="Line 51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51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51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51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51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121</xdr:row>
      <xdr:rowOff>0</xdr:rowOff>
    </xdr:from>
    <xdr:to>
      <xdr:col>12</xdr:col>
      <xdr:colOff>0</xdr:colOff>
      <xdr:row>125</xdr:row>
      <xdr:rowOff>0</xdr:rowOff>
    </xdr:to>
    <xdr:grpSp>
      <xdr:nvGrpSpPr>
        <xdr:cNvPr id="369" name="Group 519"/>
        <xdr:cNvGrpSpPr>
          <a:grpSpLocks/>
        </xdr:cNvGrpSpPr>
      </xdr:nvGrpSpPr>
      <xdr:grpSpPr>
        <a:xfrm>
          <a:off x="4267200" y="195738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70" name="Line 520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521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522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523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524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127</xdr:row>
      <xdr:rowOff>0</xdr:rowOff>
    </xdr:from>
    <xdr:to>
      <xdr:col>12</xdr:col>
      <xdr:colOff>0</xdr:colOff>
      <xdr:row>131</xdr:row>
      <xdr:rowOff>0</xdr:rowOff>
    </xdr:to>
    <xdr:grpSp>
      <xdr:nvGrpSpPr>
        <xdr:cNvPr id="375" name="Group 525"/>
        <xdr:cNvGrpSpPr>
          <a:grpSpLocks/>
        </xdr:cNvGrpSpPr>
      </xdr:nvGrpSpPr>
      <xdr:grpSpPr>
        <a:xfrm>
          <a:off x="4267200" y="205454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76" name="Line 526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527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528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529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530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133</xdr:row>
      <xdr:rowOff>0</xdr:rowOff>
    </xdr:from>
    <xdr:to>
      <xdr:col>12</xdr:col>
      <xdr:colOff>0</xdr:colOff>
      <xdr:row>137</xdr:row>
      <xdr:rowOff>0</xdr:rowOff>
    </xdr:to>
    <xdr:grpSp>
      <xdr:nvGrpSpPr>
        <xdr:cNvPr id="381" name="Group 531"/>
        <xdr:cNvGrpSpPr>
          <a:grpSpLocks/>
        </xdr:cNvGrpSpPr>
      </xdr:nvGrpSpPr>
      <xdr:grpSpPr>
        <a:xfrm>
          <a:off x="4267200" y="215169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82" name="Line 53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53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53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53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53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139</xdr:row>
      <xdr:rowOff>0</xdr:rowOff>
    </xdr:from>
    <xdr:to>
      <xdr:col>12</xdr:col>
      <xdr:colOff>0</xdr:colOff>
      <xdr:row>143</xdr:row>
      <xdr:rowOff>0</xdr:rowOff>
    </xdr:to>
    <xdr:grpSp>
      <xdr:nvGrpSpPr>
        <xdr:cNvPr id="387" name="Group 537"/>
        <xdr:cNvGrpSpPr>
          <a:grpSpLocks/>
        </xdr:cNvGrpSpPr>
      </xdr:nvGrpSpPr>
      <xdr:grpSpPr>
        <a:xfrm>
          <a:off x="4267200" y="224885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88" name="Line 53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53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54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54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54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102</xdr:row>
      <xdr:rowOff>0</xdr:rowOff>
    </xdr:from>
    <xdr:to>
      <xdr:col>24</xdr:col>
      <xdr:colOff>0</xdr:colOff>
      <xdr:row>106</xdr:row>
      <xdr:rowOff>0</xdr:rowOff>
    </xdr:to>
    <xdr:grpSp>
      <xdr:nvGrpSpPr>
        <xdr:cNvPr id="393" name="Group 543"/>
        <xdr:cNvGrpSpPr>
          <a:grpSpLocks/>
        </xdr:cNvGrpSpPr>
      </xdr:nvGrpSpPr>
      <xdr:grpSpPr>
        <a:xfrm>
          <a:off x="11582400" y="164973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94" name="Line 54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54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54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54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54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134</xdr:row>
      <xdr:rowOff>0</xdr:rowOff>
    </xdr:from>
    <xdr:to>
      <xdr:col>18</xdr:col>
      <xdr:colOff>0</xdr:colOff>
      <xdr:row>138</xdr:row>
      <xdr:rowOff>0</xdr:rowOff>
    </xdr:to>
    <xdr:grpSp>
      <xdr:nvGrpSpPr>
        <xdr:cNvPr id="399" name="Group 549"/>
        <xdr:cNvGrpSpPr>
          <a:grpSpLocks/>
        </xdr:cNvGrpSpPr>
      </xdr:nvGrpSpPr>
      <xdr:grpSpPr>
        <a:xfrm>
          <a:off x="7924800" y="216789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400" name="Line 550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551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552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553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554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126</xdr:row>
      <xdr:rowOff>0</xdr:rowOff>
    </xdr:from>
    <xdr:to>
      <xdr:col>24</xdr:col>
      <xdr:colOff>0</xdr:colOff>
      <xdr:row>130</xdr:row>
      <xdr:rowOff>0</xdr:rowOff>
    </xdr:to>
    <xdr:grpSp>
      <xdr:nvGrpSpPr>
        <xdr:cNvPr id="405" name="Group 555"/>
        <xdr:cNvGrpSpPr>
          <a:grpSpLocks/>
        </xdr:cNvGrpSpPr>
      </xdr:nvGrpSpPr>
      <xdr:grpSpPr>
        <a:xfrm>
          <a:off x="11582400" y="203835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406" name="Line 556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557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558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559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560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110</xdr:row>
      <xdr:rowOff>0</xdr:rowOff>
    </xdr:from>
    <xdr:to>
      <xdr:col>18</xdr:col>
      <xdr:colOff>0</xdr:colOff>
      <xdr:row>114</xdr:row>
      <xdr:rowOff>0</xdr:rowOff>
    </xdr:to>
    <xdr:grpSp>
      <xdr:nvGrpSpPr>
        <xdr:cNvPr id="411" name="Group 561"/>
        <xdr:cNvGrpSpPr>
          <a:grpSpLocks/>
        </xdr:cNvGrpSpPr>
      </xdr:nvGrpSpPr>
      <xdr:grpSpPr>
        <a:xfrm>
          <a:off x="7924800" y="177927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412" name="Line 56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56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56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56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56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112</xdr:row>
      <xdr:rowOff>0</xdr:rowOff>
    </xdr:from>
    <xdr:to>
      <xdr:col>30</xdr:col>
      <xdr:colOff>0</xdr:colOff>
      <xdr:row>116</xdr:row>
      <xdr:rowOff>0</xdr:rowOff>
    </xdr:to>
    <xdr:grpSp>
      <xdr:nvGrpSpPr>
        <xdr:cNvPr id="417" name="Group 567"/>
        <xdr:cNvGrpSpPr>
          <a:grpSpLocks/>
        </xdr:cNvGrpSpPr>
      </xdr:nvGrpSpPr>
      <xdr:grpSpPr>
        <a:xfrm>
          <a:off x="15240000" y="1811655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418" name="Line 56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56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57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57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57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98</xdr:row>
      <xdr:rowOff>0</xdr:rowOff>
    </xdr:from>
    <xdr:to>
      <xdr:col>18</xdr:col>
      <xdr:colOff>0</xdr:colOff>
      <xdr:row>102</xdr:row>
      <xdr:rowOff>0</xdr:rowOff>
    </xdr:to>
    <xdr:grpSp>
      <xdr:nvGrpSpPr>
        <xdr:cNvPr id="423" name="Group 573"/>
        <xdr:cNvGrpSpPr>
          <a:grpSpLocks/>
        </xdr:cNvGrpSpPr>
      </xdr:nvGrpSpPr>
      <xdr:grpSpPr>
        <a:xfrm>
          <a:off x="7924800" y="158496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424" name="Line 57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57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57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57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57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122</xdr:row>
      <xdr:rowOff>0</xdr:rowOff>
    </xdr:from>
    <xdr:to>
      <xdr:col>18</xdr:col>
      <xdr:colOff>0</xdr:colOff>
      <xdr:row>126</xdr:row>
      <xdr:rowOff>0</xdr:rowOff>
    </xdr:to>
    <xdr:grpSp>
      <xdr:nvGrpSpPr>
        <xdr:cNvPr id="429" name="Group 579"/>
        <xdr:cNvGrpSpPr>
          <a:grpSpLocks/>
        </xdr:cNvGrpSpPr>
      </xdr:nvGrpSpPr>
      <xdr:grpSpPr>
        <a:xfrm>
          <a:off x="7924800" y="197358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430" name="Line 580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581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582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583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584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48</xdr:row>
      <xdr:rowOff>0</xdr:rowOff>
    </xdr:from>
    <xdr:to>
      <xdr:col>23</xdr:col>
      <xdr:colOff>0</xdr:colOff>
      <xdr:row>52</xdr:row>
      <xdr:rowOff>0</xdr:rowOff>
    </xdr:to>
    <xdr:grpSp>
      <xdr:nvGrpSpPr>
        <xdr:cNvPr id="435" name="Group 585"/>
        <xdr:cNvGrpSpPr>
          <a:grpSpLocks/>
        </xdr:cNvGrpSpPr>
      </xdr:nvGrpSpPr>
      <xdr:grpSpPr>
        <a:xfrm>
          <a:off x="10972800" y="77628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436" name="Line 586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587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588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589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590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52</xdr:row>
      <xdr:rowOff>0</xdr:rowOff>
    </xdr:from>
    <xdr:to>
      <xdr:col>30</xdr:col>
      <xdr:colOff>0</xdr:colOff>
      <xdr:row>114</xdr:row>
      <xdr:rowOff>0</xdr:rowOff>
    </xdr:to>
    <xdr:sp>
      <xdr:nvSpPr>
        <xdr:cNvPr id="441" name="Line 591"/>
        <xdr:cNvSpPr>
          <a:spLocks/>
        </xdr:cNvSpPr>
      </xdr:nvSpPr>
      <xdr:spPr>
        <a:xfrm>
          <a:off x="10972800" y="8410575"/>
          <a:ext cx="7315200" cy="10029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442" name="Line 592"/>
        <xdr:cNvSpPr>
          <a:spLocks/>
        </xdr:cNvSpPr>
      </xdr:nvSpPr>
      <xdr:spPr>
        <a:xfrm>
          <a:off x="12801600" y="8734425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58</xdr:row>
      <xdr:rowOff>0</xdr:rowOff>
    </xdr:from>
    <xdr:to>
      <xdr:col>23</xdr:col>
      <xdr:colOff>0</xdr:colOff>
      <xdr:row>58</xdr:row>
      <xdr:rowOff>0</xdr:rowOff>
    </xdr:to>
    <xdr:sp>
      <xdr:nvSpPr>
        <xdr:cNvPr id="443" name="Line 593"/>
        <xdr:cNvSpPr>
          <a:spLocks/>
        </xdr:cNvSpPr>
      </xdr:nvSpPr>
      <xdr:spPr>
        <a:xfrm>
          <a:off x="12801600" y="9382125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15</xdr:col>
      <xdr:colOff>0</xdr:colOff>
      <xdr:row>47</xdr:row>
      <xdr:rowOff>0</xdr:rowOff>
    </xdr:to>
    <xdr:grpSp>
      <xdr:nvGrpSpPr>
        <xdr:cNvPr id="444" name="Group 599"/>
        <xdr:cNvGrpSpPr>
          <a:grpSpLocks/>
        </xdr:cNvGrpSpPr>
      </xdr:nvGrpSpPr>
      <xdr:grpSpPr>
        <a:xfrm>
          <a:off x="609600" y="152400"/>
          <a:ext cx="8534400" cy="7448550"/>
          <a:chOff x="64" y="34"/>
          <a:chExt cx="896" cy="782"/>
        </a:xfrm>
        <a:solidFill>
          <a:srgbClr val="FFFFFF"/>
        </a:solidFill>
      </xdr:grpSpPr>
      <xdr:grpSp>
        <xdr:nvGrpSpPr>
          <xdr:cNvPr id="445" name="Group 600"/>
          <xdr:cNvGrpSpPr>
            <a:grpSpLocks/>
          </xdr:cNvGrpSpPr>
        </xdr:nvGrpSpPr>
        <xdr:grpSpPr>
          <a:xfrm>
            <a:off x="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46" name="Line 601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Line 602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Line 603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Line 604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Line 605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51" name="Group 606"/>
          <xdr:cNvGrpSpPr>
            <a:grpSpLocks/>
          </xdr:cNvGrpSpPr>
        </xdr:nvGrpSpPr>
        <xdr:grpSpPr>
          <a:xfrm>
            <a:off x="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52" name="Line 607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3" name="Line 608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4" name="Line 609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5" name="Line 610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Line 611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57" name="Group 612"/>
          <xdr:cNvGrpSpPr>
            <a:grpSpLocks/>
          </xdr:cNvGrpSpPr>
        </xdr:nvGrpSpPr>
        <xdr:grpSpPr>
          <a:xfrm>
            <a:off x="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58" name="Line 613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9" name="Line 614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0" name="Line 615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1" name="Line 616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Line 617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63" name="Group 618"/>
          <xdr:cNvGrpSpPr>
            <a:grpSpLocks/>
          </xdr:cNvGrpSpPr>
        </xdr:nvGrpSpPr>
        <xdr:grpSpPr>
          <a:xfrm>
            <a:off x="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64" name="Line 619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5" name="Line 620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6" name="Line 621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7" name="Line 622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8" name="Line 623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69" name="Group 624"/>
          <xdr:cNvGrpSpPr>
            <a:grpSpLocks/>
          </xdr:cNvGrpSpPr>
        </xdr:nvGrpSpPr>
        <xdr:grpSpPr>
          <a:xfrm>
            <a:off x="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70" name="Line 625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Line 626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Line 627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Line 628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Line 629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75" name="Group 630"/>
          <xdr:cNvGrpSpPr>
            <a:grpSpLocks/>
          </xdr:cNvGrpSpPr>
        </xdr:nvGrpSpPr>
        <xdr:grpSpPr>
          <a:xfrm>
            <a:off x="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76" name="Line 631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7" name="Line 632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8" name="Line 633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9" name="Line 634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0" name="Line 635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1" name="Group 636"/>
          <xdr:cNvGrpSpPr>
            <a:grpSpLocks/>
          </xdr:cNvGrpSpPr>
        </xdr:nvGrpSpPr>
        <xdr:grpSpPr>
          <a:xfrm>
            <a:off x="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82" name="Line 637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3" name="Line 638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4" name="Line 639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5" name="Line 640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6" name="Line 641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7" name="Group 642"/>
          <xdr:cNvGrpSpPr>
            <a:grpSpLocks/>
          </xdr:cNvGrpSpPr>
        </xdr:nvGrpSpPr>
        <xdr:grpSpPr>
          <a:xfrm>
            <a:off x="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88" name="Line 643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9" name="Line 644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0" name="Line 645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1" name="Line 646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2" name="Line 647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93" name="Line 648"/>
          <xdr:cNvSpPr>
            <a:spLocks/>
          </xdr:cNvSpPr>
        </xdr:nvSpPr>
        <xdr:spPr>
          <a:xfrm>
            <a:off x="384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649"/>
          <xdr:cNvSpPr>
            <a:spLocks/>
          </xdr:cNvSpPr>
        </xdr:nvSpPr>
        <xdr:spPr>
          <a:xfrm flipH="1">
            <a:off x="384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650"/>
          <xdr:cNvSpPr>
            <a:spLocks/>
          </xdr:cNvSpPr>
        </xdr:nvSpPr>
        <xdr:spPr>
          <a:xfrm>
            <a:off x="384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651"/>
          <xdr:cNvSpPr>
            <a:spLocks/>
          </xdr:cNvSpPr>
        </xdr:nvSpPr>
        <xdr:spPr>
          <a:xfrm flipH="1">
            <a:off x="384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Line 652"/>
          <xdr:cNvSpPr>
            <a:spLocks/>
          </xdr:cNvSpPr>
        </xdr:nvSpPr>
        <xdr:spPr>
          <a:xfrm>
            <a:off x="384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Line 653"/>
          <xdr:cNvSpPr>
            <a:spLocks/>
          </xdr:cNvSpPr>
        </xdr:nvSpPr>
        <xdr:spPr>
          <a:xfrm flipH="1">
            <a:off x="384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Line 654"/>
          <xdr:cNvSpPr>
            <a:spLocks/>
          </xdr:cNvSpPr>
        </xdr:nvSpPr>
        <xdr:spPr>
          <a:xfrm>
            <a:off x="384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Line 655"/>
          <xdr:cNvSpPr>
            <a:spLocks/>
          </xdr:cNvSpPr>
        </xdr:nvSpPr>
        <xdr:spPr>
          <a:xfrm flipH="1">
            <a:off x="384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Line 656"/>
          <xdr:cNvSpPr>
            <a:spLocks/>
          </xdr:cNvSpPr>
        </xdr:nvSpPr>
        <xdr:spPr>
          <a:xfrm>
            <a:off x="448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Line 657"/>
          <xdr:cNvSpPr>
            <a:spLocks/>
          </xdr:cNvSpPr>
        </xdr:nvSpPr>
        <xdr:spPr>
          <a:xfrm>
            <a:off x="448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658"/>
          <xdr:cNvSpPr>
            <a:spLocks/>
          </xdr:cNvSpPr>
        </xdr:nvSpPr>
        <xdr:spPr>
          <a:xfrm>
            <a:off x="448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659"/>
          <xdr:cNvSpPr>
            <a:spLocks/>
          </xdr:cNvSpPr>
        </xdr:nvSpPr>
        <xdr:spPr>
          <a:xfrm flipH="1">
            <a:off x="576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Line 660"/>
          <xdr:cNvSpPr>
            <a:spLocks/>
          </xdr:cNvSpPr>
        </xdr:nvSpPr>
        <xdr:spPr>
          <a:xfrm>
            <a:off x="576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Line 661"/>
          <xdr:cNvSpPr>
            <a:spLocks/>
          </xdr:cNvSpPr>
        </xdr:nvSpPr>
        <xdr:spPr>
          <a:xfrm>
            <a:off x="448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662"/>
          <xdr:cNvSpPr>
            <a:spLocks/>
          </xdr:cNvSpPr>
        </xdr:nvSpPr>
        <xdr:spPr>
          <a:xfrm>
            <a:off x="576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663"/>
          <xdr:cNvSpPr>
            <a:spLocks/>
          </xdr:cNvSpPr>
        </xdr:nvSpPr>
        <xdr:spPr>
          <a:xfrm flipH="1">
            <a:off x="576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Line 664"/>
          <xdr:cNvSpPr>
            <a:spLocks/>
          </xdr:cNvSpPr>
        </xdr:nvSpPr>
        <xdr:spPr>
          <a:xfrm>
            <a:off x="64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Line 665"/>
          <xdr:cNvSpPr>
            <a:spLocks/>
          </xdr:cNvSpPr>
        </xdr:nvSpPr>
        <xdr:spPr>
          <a:xfrm>
            <a:off x="64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Line 666"/>
          <xdr:cNvSpPr>
            <a:spLocks/>
          </xdr:cNvSpPr>
        </xdr:nvSpPr>
        <xdr:spPr>
          <a:xfrm>
            <a:off x="768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Line 667"/>
          <xdr:cNvSpPr>
            <a:spLocks/>
          </xdr:cNvSpPr>
        </xdr:nvSpPr>
        <xdr:spPr>
          <a:xfrm flipV="1">
            <a:off x="768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Line 668"/>
          <xdr:cNvSpPr>
            <a:spLocks/>
          </xdr:cNvSpPr>
        </xdr:nvSpPr>
        <xdr:spPr>
          <a:xfrm>
            <a:off x="832" y="425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49</xdr:row>
      <xdr:rowOff>0</xdr:rowOff>
    </xdr:from>
    <xdr:to>
      <xdr:col>15</xdr:col>
      <xdr:colOff>0</xdr:colOff>
      <xdr:row>95</xdr:row>
      <xdr:rowOff>0</xdr:rowOff>
    </xdr:to>
    <xdr:grpSp>
      <xdr:nvGrpSpPr>
        <xdr:cNvPr id="514" name="Group 669"/>
        <xdr:cNvGrpSpPr>
          <a:grpSpLocks/>
        </xdr:cNvGrpSpPr>
      </xdr:nvGrpSpPr>
      <xdr:grpSpPr>
        <a:xfrm>
          <a:off x="609600" y="7924800"/>
          <a:ext cx="8534400" cy="7448550"/>
          <a:chOff x="64" y="34"/>
          <a:chExt cx="896" cy="782"/>
        </a:xfrm>
        <a:solidFill>
          <a:srgbClr val="FFFFFF"/>
        </a:solidFill>
      </xdr:grpSpPr>
      <xdr:grpSp>
        <xdr:nvGrpSpPr>
          <xdr:cNvPr id="515" name="Group 670"/>
          <xdr:cNvGrpSpPr>
            <a:grpSpLocks/>
          </xdr:cNvGrpSpPr>
        </xdr:nvGrpSpPr>
        <xdr:grpSpPr>
          <a:xfrm>
            <a:off x="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16" name="Line 671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7" name="Line 672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8" name="Line 673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Line 674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0" name="Line 675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1" name="Group 676"/>
          <xdr:cNvGrpSpPr>
            <a:grpSpLocks/>
          </xdr:cNvGrpSpPr>
        </xdr:nvGrpSpPr>
        <xdr:grpSpPr>
          <a:xfrm>
            <a:off x="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22" name="Line 677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3" name="Line 678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4" name="Line 679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5" name="Line 680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6" name="Line 681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7" name="Group 682"/>
          <xdr:cNvGrpSpPr>
            <a:grpSpLocks/>
          </xdr:cNvGrpSpPr>
        </xdr:nvGrpSpPr>
        <xdr:grpSpPr>
          <a:xfrm>
            <a:off x="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28" name="Line 683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9" name="Line 684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0" name="Line 685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1" name="Line 686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2" name="Line 687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33" name="Group 688"/>
          <xdr:cNvGrpSpPr>
            <a:grpSpLocks/>
          </xdr:cNvGrpSpPr>
        </xdr:nvGrpSpPr>
        <xdr:grpSpPr>
          <a:xfrm>
            <a:off x="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34" name="Line 689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5" name="Line 690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6" name="Line 691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7" name="Line 692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8" name="Line 693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39" name="Group 694"/>
          <xdr:cNvGrpSpPr>
            <a:grpSpLocks/>
          </xdr:cNvGrpSpPr>
        </xdr:nvGrpSpPr>
        <xdr:grpSpPr>
          <a:xfrm>
            <a:off x="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40" name="Line 695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1" name="Line 696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2" name="Line 697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Line 698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4" name="Line 699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45" name="Group 700"/>
          <xdr:cNvGrpSpPr>
            <a:grpSpLocks/>
          </xdr:cNvGrpSpPr>
        </xdr:nvGrpSpPr>
        <xdr:grpSpPr>
          <a:xfrm>
            <a:off x="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46" name="Line 701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7" name="Line 702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8" name="Line 703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9" name="Line 704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0" name="Line 705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51" name="Group 706"/>
          <xdr:cNvGrpSpPr>
            <a:grpSpLocks/>
          </xdr:cNvGrpSpPr>
        </xdr:nvGrpSpPr>
        <xdr:grpSpPr>
          <a:xfrm>
            <a:off x="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52" name="Line 707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3" name="Line 708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4" name="Line 709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5" name="Line 710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6" name="Line 711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57" name="Group 712"/>
          <xdr:cNvGrpSpPr>
            <a:grpSpLocks/>
          </xdr:cNvGrpSpPr>
        </xdr:nvGrpSpPr>
        <xdr:grpSpPr>
          <a:xfrm>
            <a:off x="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58" name="Line 713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9" name="Line 714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0" name="Line 715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1" name="Line 716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2" name="Line 717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63" name="Line 718"/>
          <xdr:cNvSpPr>
            <a:spLocks/>
          </xdr:cNvSpPr>
        </xdr:nvSpPr>
        <xdr:spPr>
          <a:xfrm>
            <a:off x="384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719"/>
          <xdr:cNvSpPr>
            <a:spLocks/>
          </xdr:cNvSpPr>
        </xdr:nvSpPr>
        <xdr:spPr>
          <a:xfrm flipH="1">
            <a:off x="384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Line 720"/>
          <xdr:cNvSpPr>
            <a:spLocks/>
          </xdr:cNvSpPr>
        </xdr:nvSpPr>
        <xdr:spPr>
          <a:xfrm>
            <a:off x="384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Line 721"/>
          <xdr:cNvSpPr>
            <a:spLocks/>
          </xdr:cNvSpPr>
        </xdr:nvSpPr>
        <xdr:spPr>
          <a:xfrm flipH="1">
            <a:off x="384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Line 722"/>
          <xdr:cNvSpPr>
            <a:spLocks/>
          </xdr:cNvSpPr>
        </xdr:nvSpPr>
        <xdr:spPr>
          <a:xfrm>
            <a:off x="384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Line 723"/>
          <xdr:cNvSpPr>
            <a:spLocks/>
          </xdr:cNvSpPr>
        </xdr:nvSpPr>
        <xdr:spPr>
          <a:xfrm flipH="1">
            <a:off x="384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Line 724"/>
          <xdr:cNvSpPr>
            <a:spLocks/>
          </xdr:cNvSpPr>
        </xdr:nvSpPr>
        <xdr:spPr>
          <a:xfrm>
            <a:off x="384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Line 725"/>
          <xdr:cNvSpPr>
            <a:spLocks/>
          </xdr:cNvSpPr>
        </xdr:nvSpPr>
        <xdr:spPr>
          <a:xfrm flipH="1">
            <a:off x="384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Line 726"/>
          <xdr:cNvSpPr>
            <a:spLocks/>
          </xdr:cNvSpPr>
        </xdr:nvSpPr>
        <xdr:spPr>
          <a:xfrm>
            <a:off x="448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Line 727"/>
          <xdr:cNvSpPr>
            <a:spLocks/>
          </xdr:cNvSpPr>
        </xdr:nvSpPr>
        <xdr:spPr>
          <a:xfrm>
            <a:off x="448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Line 728"/>
          <xdr:cNvSpPr>
            <a:spLocks/>
          </xdr:cNvSpPr>
        </xdr:nvSpPr>
        <xdr:spPr>
          <a:xfrm>
            <a:off x="448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Line 729"/>
          <xdr:cNvSpPr>
            <a:spLocks/>
          </xdr:cNvSpPr>
        </xdr:nvSpPr>
        <xdr:spPr>
          <a:xfrm flipH="1">
            <a:off x="576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Line 730"/>
          <xdr:cNvSpPr>
            <a:spLocks/>
          </xdr:cNvSpPr>
        </xdr:nvSpPr>
        <xdr:spPr>
          <a:xfrm>
            <a:off x="576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Line 731"/>
          <xdr:cNvSpPr>
            <a:spLocks/>
          </xdr:cNvSpPr>
        </xdr:nvSpPr>
        <xdr:spPr>
          <a:xfrm>
            <a:off x="448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Line 732"/>
          <xdr:cNvSpPr>
            <a:spLocks/>
          </xdr:cNvSpPr>
        </xdr:nvSpPr>
        <xdr:spPr>
          <a:xfrm>
            <a:off x="576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Line 733"/>
          <xdr:cNvSpPr>
            <a:spLocks/>
          </xdr:cNvSpPr>
        </xdr:nvSpPr>
        <xdr:spPr>
          <a:xfrm flipH="1">
            <a:off x="576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Line 734"/>
          <xdr:cNvSpPr>
            <a:spLocks/>
          </xdr:cNvSpPr>
        </xdr:nvSpPr>
        <xdr:spPr>
          <a:xfrm>
            <a:off x="64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Line 735"/>
          <xdr:cNvSpPr>
            <a:spLocks/>
          </xdr:cNvSpPr>
        </xdr:nvSpPr>
        <xdr:spPr>
          <a:xfrm>
            <a:off x="64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Line 736"/>
          <xdr:cNvSpPr>
            <a:spLocks/>
          </xdr:cNvSpPr>
        </xdr:nvSpPr>
        <xdr:spPr>
          <a:xfrm>
            <a:off x="768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Line 737"/>
          <xdr:cNvSpPr>
            <a:spLocks/>
          </xdr:cNvSpPr>
        </xdr:nvSpPr>
        <xdr:spPr>
          <a:xfrm flipV="1">
            <a:off x="768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Line 738"/>
          <xdr:cNvSpPr>
            <a:spLocks/>
          </xdr:cNvSpPr>
        </xdr:nvSpPr>
        <xdr:spPr>
          <a:xfrm>
            <a:off x="832" y="425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9600" y="49530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6</xdr:col>
      <xdr:colOff>0</xdr:colOff>
      <xdr:row>12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609600" y="198120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7</xdr:row>
      <xdr:rowOff>0</xdr:rowOff>
    </xdr:to>
    <xdr:sp>
      <xdr:nvSpPr>
        <xdr:cNvPr id="13" name="Line 25"/>
        <xdr:cNvSpPr>
          <a:spLocks/>
        </xdr:cNvSpPr>
      </xdr:nvSpPr>
      <xdr:spPr>
        <a:xfrm>
          <a:off x="3676650" y="99060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10</xdr:row>
      <xdr:rowOff>0</xdr:rowOff>
    </xdr:to>
    <xdr:sp>
      <xdr:nvSpPr>
        <xdr:cNvPr id="14" name="Line 26"/>
        <xdr:cNvSpPr>
          <a:spLocks/>
        </xdr:cNvSpPr>
      </xdr:nvSpPr>
      <xdr:spPr>
        <a:xfrm flipH="1">
          <a:off x="3676650" y="173355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15" name="Line 27"/>
        <xdr:cNvSpPr>
          <a:spLocks/>
        </xdr:cNvSpPr>
      </xdr:nvSpPr>
      <xdr:spPr>
        <a:xfrm>
          <a:off x="4286250" y="17335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17</xdr:col>
      <xdr:colOff>0</xdr:colOff>
      <xdr:row>6</xdr:row>
      <xdr:rowOff>0</xdr:rowOff>
    </xdr:to>
    <xdr:grpSp>
      <xdr:nvGrpSpPr>
        <xdr:cNvPr id="16" name="Group 36"/>
        <xdr:cNvGrpSpPr>
          <a:grpSpLocks/>
        </xdr:cNvGrpSpPr>
      </xdr:nvGrpSpPr>
      <xdr:grpSpPr>
        <a:xfrm flipH="1">
          <a:off x="7334250" y="495300"/>
          <a:ext cx="3048000" cy="990600"/>
          <a:chOff x="256" y="34"/>
          <a:chExt cx="320" cy="68"/>
        </a:xfrm>
        <a:solidFill>
          <a:srgbClr val="FFFFFF"/>
        </a:solidFill>
      </xdr:grpSpPr>
      <xdr:sp>
        <xdr:nvSpPr>
          <xdr:cNvPr id="17" name="Line 37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38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9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0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41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8</xdr:row>
      <xdr:rowOff>0</xdr:rowOff>
    </xdr:from>
    <xdr:to>
      <xdr:col>17</xdr:col>
      <xdr:colOff>0</xdr:colOff>
      <xdr:row>12</xdr:row>
      <xdr:rowOff>0</xdr:rowOff>
    </xdr:to>
    <xdr:grpSp>
      <xdr:nvGrpSpPr>
        <xdr:cNvPr id="22" name="Group 42"/>
        <xdr:cNvGrpSpPr>
          <a:grpSpLocks/>
        </xdr:cNvGrpSpPr>
      </xdr:nvGrpSpPr>
      <xdr:grpSpPr>
        <a:xfrm flipH="1">
          <a:off x="7334250" y="1981200"/>
          <a:ext cx="3048000" cy="990600"/>
          <a:chOff x="256" y="34"/>
          <a:chExt cx="320" cy="68"/>
        </a:xfrm>
        <a:solidFill>
          <a:srgbClr val="FFFFFF"/>
        </a:solidFill>
      </xdr:grpSpPr>
      <xdr:sp>
        <xdr:nvSpPr>
          <xdr:cNvPr id="23" name="Line 43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44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45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6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47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0</xdr:colOff>
      <xdr:row>7</xdr:row>
      <xdr:rowOff>0</xdr:rowOff>
    </xdr:to>
    <xdr:sp>
      <xdr:nvSpPr>
        <xdr:cNvPr id="28" name="Line 60"/>
        <xdr:cNvSpPr>
          <a:spLocks/>
        </xdr:cNvSpPr>
      </xdr:nvSpPr>
      <xdr:spPr>
        <a:xfrm flipH="1">
          <a:off x="6724650" y="99060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10</xdr:row>
      <xdr:rowOff>0</xdr:rowOff>
    </xdr:to>
    <xdr:sp>
      <xdr:nvSpPr>
        <xdr:cNvPr id="29" name="Line 61"/>
        <xdr:cNvSpPr>
          <a:spLocks/>
        </xdr:cNvSpPr>
      </xdr:nvSpPr>
      <xdr:spPr>
        <a:xfrm>
          <a:off x="6724650" y="173355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0" name="Line 62"/>
        <xdr:cNvSpPr>
          <a:spLocks/>
        </xdr:cNvSpPr>
      </xdr:nvSpPr>
      <xdr:spPr>
        <a:xfrm flipH="1">
          <a:off x="5505450" y="17335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9</xdr:row>
      <xdr:rowOff>0</xdr:rowOff>
    </xdr:to>
    <xdr:sp>
      <xdr:nvSpPr>
        <xdr:cNvPr id="31" name="Line 68"/>
        <xdr:cNvSpPr>
          <a:spLocks/>
        </xdr:cNvSpPr>
      </xdr:nvSpPr>
      <xdr:spPr>
        <a:xfrm>
          <a:off x="5505450" y="1238250"/>
          <a:ext cx="0" cy="990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12</xdr:col>
      <xdr:colOff>38100</xdr:colOff>
      <xdr:row>24</xdr:row>
      <xdr:rowOff>0</xdr:rowOff>
    </xdr:to>
    <xdr:grpSp>
      <xdr:nvGrpSpPr>
        <xdr:cNvPr id="32" name="Group 69"/>
        <xdr:cNvGrpSpPr>
          <a:grpSpLocks/>
        </xdr:cNvGrpSpPr>
      </xdr:nvGrpSpPr>
      <xdr:grpSpPr>
        <a:xfrm>
          <a:off x="4286250" y="4953000"/>
          <a:ext cx="3086100" cy="990600"/>
          <a:chOff x="256" y="34"/>
          <a:chExt cx="320" cy="68"/>
        </a:xfrm>
        <a:solidFill>
          <a:srgbClr val="FFFFFF"/>
        </a:solidFill>
      </xdr:grpSpPr>
      <xdr:sp>
        <xdr:nvSpPr>
          <xdr:cNvPr id="33" name="Line 70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71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72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73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74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>
      <xdr:nvSpPr>
        <xdr:cNvPr id="38" name="Line 75"/>
        <xdr:cNvSpPr>
          <a:spLocks/>
        </xdr:cNvSpPr>
      </xdr:nvSpPr>
      <xdr:spPr>
        <a:xfrm>
          <a:off x="6115050" y="61912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17</xdr:col>
      <xdr:colOff>0</xdr:colOff>
      <xdr:row>12</xdr:row>
      <xdr:rowOff>0</xdr:rowOff>
    </xdr:to>
    <xdr:grpSp>
      <xdr:nvGrpSpPr>
        <xdr:cNvPr id="39" name="Group 76"/>
        <xdr:cNvGrpSpPr>
          <a:grpSpLocks/>
        </xdr:cNvGrpSpPr>
      </xdr:nvGrpSpPr>
      <xdr:grpSpPr>
        <a:xfrm flipH="1">
          <a:off x="7334250" y="1981200"/>
          <a:ext cx="3048000" cy="990600"/>
          <a:chOff x="256" y="34"/>
          <a:chExt cx="320" cy="68"/>
        </a:xfrm>
        <a:solidFill>
          <a:srgbClr val="FFFFFF"/>
        </a:solidFill>
      </xdr:grpSpPr>
      <xdr:sp>
        <xdr:nvSpPr>
          <xdr:cNvPr id="40" name="Line 77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78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79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80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81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23</xdr:col>
      <xdr:colOff>0</xdr:colOff>
      <xdr:row>24</xdr:row>
      <xdr:rowOff>0</xdr:rowOff>
    </xdr:to>
    <xdr:grpSp>
      <xdr:nvGrpSpPr>
        <xdr:cNvPr id="1" name="Group 76"/>
        <xdr:cNvGrpSpPr>
          <a:grpSpLocks/>
        </xdr:cNvGrpSpPr>
      </xdr:nvGrpSpPr>
      <xdr:grpSpPr>
        <a:xfrm>
          <a:off x="609600" y="495300"/>
          <a:ext cx="13430250" cy="5448300"/>
          <a:chOff x="64" y="52"/>
          <a:chExt cx="1411" cy="572"/>
        </a:xfrm>
        <a:solidFill>
          <a:srgbClr val="FFFFFF"/>
        </a:solidFill>
      </xdr:grpSpPr>
      <xdr:grpSp>
        <xdr:nvGrpSpPr>
          <xdr:cNvPr id="2" name="Group 1"/>
          <xdr:cNvGrpSpPr>
            <a:grpSpLocks/>
          </xdr:cNvGrpSpPr>
        </xdr:nvGrpSpPr>
        <xdr:grpSpPr>
          <a:xfrm>
            <a:off x="64" y="52"/>
            <a:ext cx="323" cy="104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" name="Line 2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3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6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7"/>
          <xdr:cNvGrpSpPr>
            <a:grpSpLocks/>
          </xdr:cNvGrpSpPr>
        </xdr:nvGrpSpPr>
        <xdr:grpSpPr>
          <a:xfrm>
            <a:off x="64" y="208"/>
            <a:ext cx="323" cy="104"/>
            <a:chOff x="256" y="34"/>
            <a:chExt cx="320" cy="68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3"/>
          <xdr:cNvGrpSpPr>
            <a:grpSpLocks/>
          </xdr:cNvGrpSpPr>
        </xdr:nvGrpSpPr>
        <xdr:grpSpPr>
          <a:xfrm>
            <a:off x="64" y="364"/>
            <a:ext cx="323" cy="104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5" name="Line 1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" name="Group 19"/>
          <xdr:cNvGrpSpPr>
            <a:grpSpLocks/>
          </xdr:cNvGrpSpPr>
        </xdr:nvGrpSpPr>
        <xdr:grpSpPr>
          <a:xfrm>
            <a:off x="64" y="520"/>
            <a:ext cx="323" cy="104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1" name="Line 2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Line 25"/>
          <xdr:cNvSpPr>
            <a:spLocks/>
          </xdr:cNvSpPr>
        </xdr:nvSpPr>
        <xdr:spPr>
          <a:xfrm>
            <a:off x="387" y="104"/>
            <a:ext cx="64" cy="7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6"/>
          <xdr:cNvSpPr>
            <a:spLocks/>
          </xdr:cNvSpPr>
        </xdr:nvSpPr>
        <xdr:spPr>
          <a:xfrm flipH="1">
            <a:off x="387" y="182"/>
            <a:ext cx="64" cy="7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7"/>
          <xdr:cNvSpPr>
            <a:spLocks/>
          </xdr:cNvSpPr>
        </xdr:nvSpPr>
        <xdr:spPr>
          <a:xfrm>
            <a:off x="451" y="18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8"/>
          <xdr:cNvSpPr>
            <a:spLocks/>
          </xdr:cNvSpPr>
        </xdr:nvSpPr>
        <xdr:spPr>
          <a:xfrm>
            <a:off x="387" y="416"/>
            <a:ext cx="64" cy="7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29"/>
          <xdr:cNvSpPr>
            <a:spLocks/>
          </xdr:cNvSpPr>
        </xdr:nvSpPr>
        <xdr:spPr>
          <a:xfrm flipH="1">
            <a:off x="387" y="494"/>
            <a:ext cx="64" cy="7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0"/>
          <xdr:cNvSpPr>
            <a:spLocks/>
          </xdr:cNvSpPr>
        </xdr:nvSpPr>
        <xdr:spPr>
          <a:xfrm>
            <a:off x="451" y="49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1"/>
          <xdr:cNvSpPr>
            <a:spLocks/>
          </xdr:cNvSpPr>
        </xdr:nvSpPr>
        <xdr:spPr>
          <a:xfrm>
            <a:off x="579" y="182"/>
            <a:ext cx="64" cy="15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2"/>
          <xdr:cNvSpPr>
            <a:spLocks/>
          </xdr:cNvSpPr>
        </xdr:nvSpPr>
        <xdr:spPr>
          <a:xfrm flipH="1">
            <a:off x="579" y="338"/>
            <a:ext cx="64" cy="15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3"/>
          <xdr:cNvSpPr>
            <a:spLocks/>
          </xdr:cNvSpPr>
        </xdr:nvSpPr>
        <xdr:spPr>
          <a:xfrm>
            <a:off x="643" y="338"/>
            <a:ext cx="25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4"/>
          <xdr:cNvSpPr>
            <a:spLocks/>
          </xdr:cNvSpPr>
        </xdr:nvSpPr>
        <xdr:spPr>
          <a:xfrm>
            <a:off x="771" y="260"/>
            <a:ext cx="0" cy="15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" name="Group 68"/>
          <xdr:cNvGrpSpPr>
            <a:grpSpLocks/>
          </xdr:cNvGrpSpPr>
        </xdr:nvGrpSpPr>
        <xdr:grpSpPr>
          <a:xfrm flipH="1">
            <a:off x="899" y="52"/>
            <a:ext cx="576" cy="572"/>
            <a:chOff x="896" y="34"/>
            <a:chExt cx="576" cy="374"/>
          </a:xfrm>
          <a:solidFill>
            <a:srgbClr val="FFFFFF"/>
          </a:solidFill>
        </xdr:grpSpPr>
        <xdr:grpSp>
          <xdr:nvGrpSpPr>
            <xdr:cNvPr id="37" name="Group 36"/>
            <xdr:cNvGrpSpPr>
              <a:grpSpLocks/>
            </xdr:cNvGrpSpPr>
          </xdr:nvGrpSpPr>
          <xdr:grpSpPr>
            <a:xfrm>
              <a:off x="896" y="34"/>
              <a:ext cx="320" cy="68"/>
              <a:chOff x="256" y="34"/>
              <a:chExt cx="320" cy="68"/>
            </a:xfrm>
            <a:solidFill>
              <a:srgbClr val="FFFFFF"/>
            </a:solidFill>
          </xdr:grpSpPr>
          <xdr:sp>
            <xdr:nvSpPr>
              <xdr:cNvPr id="38" name="Line 37"/>
              <xdr:cNvSpPr>
                <a:spLocks/>
              </xdr:cNvSpPr>
            </xdr:nvSpPr>
            <xdr:spPr>
              <a:xfrm>
                <a:off x="256" y="34"/>
                <a:ext cx="128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" name="Line 38"/>
              <xdr:cNvSpPr>
                <a:spLocks/>
              </xdr:cNvSpPr>
            </xdr:nvSpPr>
            <xdr:spPr>
              <a:xfrm>
                <a:off x="384" y="34"/>
                <a:ext cx="64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" name="Line 39"/>
              <xdr:cNvSpPr>
                <a:spLocks/>
              </xdr:cNvSpPr>
            </xdr:nvSpPr>
            <xdr:spPr>
              <a:xfrm flipH="1">
                <a:off x="384" y="68"/>
                <a:ext cx="64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Line 40"/>
              <xdr:cNvSpPr>
                <a:spLocks/>
              </xdr:cNvSpPr>
            </xdr:nvSpPr>
            <xdr:spPr>
              <a:xfrm flipH="1">
                <a:off x="256" y="102"/>
                <a:ext cx="128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" name="Line 41"/>
              <xdr:cNvSpPr>
                <a:spLocks/>
              </xdr:cNvSpPr>
            </xdr:nvSpPr>
            <xdr:spPr>
              <a:xfrm>
                <a:off x="448" y="68"/>
                <a:ext cx="128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3" name="Group 42"/>
            <xdr:cNvGrpSpPr>
              <a:grpSpLocks/>
            </xdr:cNvGrpSpPr>
          </xdr:nvGrpSpPr>
          <xdr:grpSpPr>
            <a:xfrm>
              <a:off x="896" y="136"/>
              <a:ext cx="320" cy="68"/>
              <a:chOff x="256" y="34"/>
              <a:chExt cx="320" cy="68"/>
            </a:xfrm>
            <a:solidFill>
              <a:srgbClr val="FFFFFF"/>
            </a:solidFill>
          </xdr:grpSpPr>
          <xdr:sp>
            <xdr:nvSpPr>
              <xdr:cNvPr id="44" name="Line 43"/>
              <xdr:cNvSpPr>
                <a:spLocks/>
              </xdr:cNvSpPr>
            </xdr:nvSpPr>
            <xdr:spPr>
              <a:xfrm>
                <a:off x="256" y="34"/>
                <a:ext cx="128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Line 44"/>
              <xdr:cNvSpPr>
                <a:spLocks/>
              </xdr:cNvSpPr>
            </xdr:nvSpPr>
            <xdr:spPr>
              <a:xfrm>
                <a:off x="384" y="34"/>
                <a:ext cx="64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Line 45"/>
              <xdr:cNvSpPr>
                <a:spLocks/>
              </xdr:cNvSpPr>
            </xdr:nvSpPr>
            <xdr:spPr>
              <a:xfrm flipH="1">
                <a:off x="384" y="68"/>
                <a:ext cx="64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" name="Line 46"/>
              <xdr:cNvSpPr>
                <a:spLocks/>
              </xdr:cNvSpPr>
            </xdr:nvSpPr>
            <xdr:spPr>
              <a:xfrm flipH="1">
                <a:off x="256" y="102"/>
                <a:ext cx="128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" name="Line 47"/>
              <xdr:cNvSpPr>
                <a:spLocks/>
              </xdr:cNvSpPr>
            </xdr:nvSpPr>
            <xdr:spPr>
              <a:xfrm>
                <a:off x="448" y="68"/>
                <a:ext cx="128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9" name="Group 48"/>
            <xdr:cNvGrpSpPr>
              <a:grpSpLocks/>
            </xdr:cNvGrpSpPr>
          </xdr:nvGrpSpPr>
          <xdr:grpSpPr>
            <a:xfrm>
              <a:off x="896" y="238"/>
              <a:ext cx="320" cy="68"/>
              <a:chOff x="256" y="34"/>
              <a:chExt cx="320" cy="68"/>
            </a:xfrm>
            <a:solidFill>
              <a:srgbClr val="FFFFFF"/>
            </a:solidFill>
          </xdr:grpSpPr>
          <xdr:sp>
            <xdr:nvSpPr>
              <xdr:cNvPr id="50" name="Line 49"/>
              <xdr:cNvSpPr>
                <a:spLocks/>
              </xdr:cNvSpPr>
            </xdr:nvSpPr>
            <xdr:spPr>
              <a:xfrm>
                <a:off x="256" y="34"/>
                <a:ext cx="128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1" name="Line 50"/>
              <xdr:cNvSpPr>
                <a:spLocks/>
              </xdr:cNvSpPr>
            </xdr:nvSpPr>
            <xdr:spPr>
              <a:xfrm>
                <a:off x="384" y="34"/>
                <a:ext cx="64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2" name="Line 51"/>
              <xdr:cNvSpPr>
                <a:spLocks/>
              </xdr:cNvSpPr>
            </xdr:nvSpPr>
            <xdr:spPr>
              <a:xfrm flipH="1">
                <a:off x="384" y="68"/>
                <a:ext cx="64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" name="Line 52"/>
              <xdr:cNvSpPr>
                <a:spLocks/>
              </xdr:cNvSpPr>
            </xdr:nvSpPr>
            <xdr:spPr>
              <a:xfrm flipH="1">
                <a:off x="256" y="102"/>
                <a:ext cx="128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Line 53"/>
              <xdr:cNvSpPr>
                <a:spLocks/>
              </xdr:cNvSpPr>
            </xdr:nvSpPr>
            <xdr:spPr>
              <a:xfrm>
                <a:off x="448" y="68"/>
                <a:ext cx="128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5" name="Group 54"/>
            <xdr:cNvGrpSpPr>
              <a:grpSpLocks/>
            </xdr:cNvGrpSpPr>
          </xdr:nvGrpSpPr>
          <xdr:grpSpPr>
            <a:xfrm>
              <a:off x="896" y="340"/>
              <a:ext cx="320" cy="68"/>
              <a:chOff x="256" y="34"/>
              <a:chExt cx="320" cy="68"/>
            </a:xfrm>
            <a:solidFill>
              <a:srgbClr val="FFFFFF"/>
            </a:solidFill>
          </xdr:grpSpPr>
          <xdr:sp>
            <xdr:nvSpPr>
              <xdr:cNvPr id="56" name="Line 55"/>
              <xdr:cNvSpPr>
                <a:spLocks/>
              </xdr:cNvSpPr>
            </xdr:nvSpPr>
            <xdr:spPr>
              <a:xfrm>
                <a:off x="256" y="34"/>
                <a:ext cx="128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7" name="Line 56"/>
              <xdr:cNvSpPr>
                <a:spLocks/>
              </xdr:cNvSpPr>
            </xdr:nvSpPr>
            <xdr:spPr>
              <a:xfrm>
                <a:off x="384" y="34"/>
                <a:ext cx="64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" name="Line 57"/>
              <xdr:cNvSpPr>
                <a:spLocks/>
              </xdr:cNvSpPr>
            </xdr:nvSpPr>
            <xdr:spPr>
              <a:xfrm flipH="1">
                <a:off x="384" y="68"/>
                <a:ext cx="64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Line 58"/>
              <xdr:cNvSpPr>
                <a:spLocks/>
              </xdr:cNvSpPr>
            </xdr:nvSpPr>
            <xdr:spPr>
              <a:xfrm flipH="1">
                <a:off x="256" y="102"/>
                <a:ext cx="128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Line 59"/>
              <xdr:cNvSpPr>
                <a:spLocks/>
              </xdr:cNvSpPr>
            </xdr:nvSpPr>
            <xdr:spPr>
              <a:xfrm>
                <a:off x="448" y="68"/>
                <a:ext cx="128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1" name="Line 60"/>
            <xdr:cNvSpPr>
              <a:spLocks/>
            </xdr:cNvSpPr>
          </xdr:nvSpPr>
          <xdr:spPr>
            <a:xfrm>
              <a:off x="1216" y="68"/>
              <a:ext cx="64" cy="5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61"/>
            <xdr:cNvSpPr>
              <a:spLocks/>
            </xdr:cNvSpPr>
          </xdr:nvSpPr>
          <xdr:spPr>
            <a:xfrm flipH="1">
              <a:off x="1216" y="119"/>
              <a:ext cx="64" cy="5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62"/>
            <xdr:cNvSpPr>
              <a:spLocks/>
            </xdr:cNvSpPr>
          </xdr:nvSpPr>
          <xdr:spPr>
            <a:xfrm>
              <a:off x="1280" y="119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63"/>
            <xdr:cNvSpPr>
              <a:spLocks/>
            </xdr:cNvSpPr>
          </xdr:nvSpPr>
          <xdr:spPr>
            <a:xfrm>
              <a:off x="1216" y="272"/>
              <a:ext cx="64" cy="5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64"/>
            <xdr:cNvSpPr>
              <a:spLocks/>
            </xdr:cNvSpPr>
          </xdr:nvSpPr>
          <xdr:spPr>
            <a:xfrm flipH="1">
              <a:off x="1216" y="323"/>
              <a:ext cx="64" cy="5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65"/>
            <xdr:cNvSpPr>
              <a:spLocks/>
            </xdr:cNvSpPr>
          </xdr:nvSpPr>
          <xdr:spPr>
            <a:xfrm>
              <a:off x="1280" y="323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66"/>
            <xdr:cNvSpPr>
              <a:spLocks/>
            </xdr:cNvSpPr>
          </xdr:nvSpPr>
          <xdr:spPr>
            <a:xfrm>
              <a:off x="1408" y="119"/>
              <a:ext cx="64" cy="10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67"/>
            <xdr:cNvSpPr>
              <a:spLocks/>
            </xdr:cNvSpPr>
          </xdr:nvSpPr>
          <xdr:spPr>
            <a:xfrm flipH="1">
              <a:off x="1408" y="221"/>
              <a:ext cx="64" cy="10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21</xdr:row>
      <xdr:rowOff>0</xdr:rowOff>
    </xdr:from>
    <xdr:to>
      <xdr:col>12</xdr:col>
      <xdr:colOff>0</xdr:colOff>
      <xdr:row>25</xdr:row>
      <xdr:rowOff>0</xdr:rowOff>
    </xdr:to>
    <xdr:grpSp>
      <xdr:nvGrpSpPr>
        <xdr:cNvPr id="69" name="Group 82"/>
        <xdr:cNvGrpSpPr>
          <a:grpSpLocks/>
        </xdr:cNvGrpSpPr>
      </xdr:nvGrpSpPr>
      <xdr:grpSpPr>
        <a:xfrm>
          <a:off x="4286250" y="5200650"/>
          <a:ext cx="3048000" cy="990600"/>
          <a:chOff x="451" y="572"/>
          <a:chExt cx="320" cy="104"/>
        </a:xfrm>
        <a:solidFill>
          <a:srgbClr val="FFFFFF"/>
        </a:solidFill>
      </xdr:grpSpPr>
      <xdr:sp>
        <xdr:nvSpPr>
          <xdr:cNvPr id="70" name="Line 77"/>
          <xdr:cNvSpPr>
            <a:spLocks/>
          </xdr:cNvSpPr>
        </xdr:nvSpPr>
        <xdr:spPr>
          <a:xfrm>
            <a:off x="451" y="57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8"/>
          <xdr:cNvSpPr>
            <a:spLocks/>
          </xdr:cNvSpPr>
        </xdr:nvSpPr>
        <xdr:spPr>
          <a:xfrm>
            <a:off x="451" y="676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9"/>
          <xdr:cNvSpPr>
            <a:spLocks/>
          </xdr:cNvSpPr>
        </xdr:nvSpPr>
        <xdr:spPr>
          <a:xfrm flipV="1">
            <a:off x="579" y="624"/>
            <a:ext cx="64" cy="5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80"/>
          <xdr:cNvSpPr>
            <a:spLocks/>
          </xdr:cNvSpPr>
        </xdr:nvSpPr>
        <xdr:spPr>
          <a:xfrm>
            <a:off x="579" y="572"/>
            <a:ext cx="64" cy="5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81"/>
          <xdr:cNvSpPr>
            <a:spLocks/>
          </xdr:cNvSpPr>
        </xdr:nvSpPr>
        <xdr:spPr>
          <a:xfrm>
            <a:off x="643" y="62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9600" y="3143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6</xdr:col>
      <xdr:colOff>0</xdr:colOff>
      <xdr:row>12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609600" y="12858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14</xdr:row>
      <xdr:rowOff>0</xdr:rowOff>
    </xdr:from>
    <xdr:to>
      <xdr:col>6</xdr:col>
      <xdr:colOff>0</xdr:colOff>
      <xdr:row>18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609600" y="22574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20</xdr:row>
      <xdr:rowOff>0</xdr:rowOff>
    </xdr:from>
    <xdr:to>
      <xdr:col>6</xdr:col>
      <xdr:colOff>0</xdr:colOff>
      <xdr:row>24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609600" y="32289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0</xdr:colOff>
      <xdr:row>30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609600" y="42005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32</xdr:row>
      <xdr:rowOff>0</xdr:rowOff>
    </xdr:from>
    <xdr:to>
      <xdr:col>6</xdr:col>
      <xdr:colOff>0</xdr:colOff>
      <xdr:row>36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609600" y="51720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6</xdr:col>
      <xdr:colOff>0</xdr:colOff>
      <xdr:row>42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609600" y="61436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48</xdr:row>
      <xdr:rowOff>0</xdr:rowOff>
    </xdr:to>
    <xdr:grpSp>
      <xdr:nvGrpSpPr>
        <xdr:cNvPr id="43" name="Group 43"/>
        <xdr:cNvGrpSpPr>
          <a:grpSpLocks/>
        </xdr:cNvGrpSpPr>
      </xdr:nvGrpSpPr>
      <xdr:grpSpPr>
        <a:xfrm>
          <a:off x="609600" y="71151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3657600" y="638175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10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3657600" y="1123950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19</xdr:row>
      <xdr:rowOff>0</xdr:rowOff>
    </xdr:to>
    <xdr:sp>
      <xdr:nvSpPr>
        <xdr:cNvPr id="51" name="Line 51"/>
        <xdr:cNvSpPr>
          <a:spLocks/>
        </xdr:cNvSpPr>
      </xdr:nvSpPr>
      <xdr:spPr>
        <a:xfrm>
          <a:off x="3657600" y="2581275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22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3657600" y="3067050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31</xdr:row>
      <xdr:rowOff>0</xdr:rowOff>
    </xdr:to>
    <xdr:sp>
      <xdr:nvSpPr>
        <xdr:cNvPr id="53" name="Line 53"/>
        <xdr:cNvSpPr>
          <a:spLocks/>
        </xdr:cNvSpPr>
      </xdr:nvSpPr>
      <xdr:spPr>
        <a:xfrm>
          <a:off x="3657600" y="4524375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7</xdr:col>
      <xdr:colOff>0</xdr:colOff>
      <xdr:row>34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3657600" y="5010150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7</xdr:col>
      <xdr:colOff>0</xdr:colOff>
      <xdr:row>43</xdr:row>
      <xdr:rowOff>0</xdr:rowOff>
    </xdr:to>
    <xdr:sp>
      <xdr:nvSpPr>
        <xdr:cNvPr id="55" name="Line 55"/>
        <xdr:cNvSpPr>
          <a:spLocks/>
        </xdr:cNvSpPr>
      </xdr:nvSpPr>
      <xdr:spPr>
        <a:xfrm>
          <a:off x="3657600" y="6467475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46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3657600" y="6953250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57" name="Line 57"/>
        <xdr:cNvSpPr>
          <a:spLocks/>
        </xdr:cNvSpPr>
      </xdr:nvSpPr>
      <xdr:spPr>
        <a:xfrm>
          <a:off x="4267200" y="30670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58" name="Line 58"/>
        <xdr:cNvSpPr>
          <a:spLocks/>
        </xdr:cNvSpPr>
      </xdr:nvSpPr>
      <xdr:spPr>
        <a:xfrm>
          <a:off x="4267200" y="50101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9" name="Line 59"/>
        <xdr:cNvSpPr>
          <a:spLocks/>
        </xdr:cNvSpPr>
      </xdr:nvSpPr>
      <xdr:spPr>
        <a:xfrm>
          <a:off x="4267200" y="69532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43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5486400" y="5981700"/>
          <a:ext cx="60960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37</xdr:row>
      <xdr:rowOff>0</xdr:rowOff>
    </xdr:to>
    <xdr:sp>
      <xdr:nvSpPr>
        <xdr:cNvPr id="61" name="Line 61"/>
        <xdr:cNvSpPr>
          <a:spLocks/>
        </xdr:cNvSpPr>
      </xdr:nvSpPr>
      <xdr:spPr>
        <a:xfrm>
          <a:off x="5486400" y="5010150"/>
          <a:ext cx="60960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62" name="Line 62"/>
        <xdr:cNvSpPr>
          <a:spLocks/>
        </xdr:cNvSpPr>
      </xdr:nvSpPr>
      <xdr:spPr>
        <a:xfrm>
          <a:off x="4267200" y="11239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13</xdr:row>
      <xdr:rowOff>0</xdr:rowOff>
    </xdr:to>
    <xdr:sp>
      <xdr:nvSpPr>
        <xdr:cNvPr id="63" name="Line 63"/>
        <xdr:cNvSpPr>
          <a:spLocks/>
        </xdr:cNvSpPr>
      </xdr:nvSpPr>
      <xdr:spPr>
        <a:xfrm>
          <a:off x="5486400" y="1123950"/>
          <a:ext cx="60960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19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5486400" y="2095500"/>
          <a:ext cx="60960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65" name="Line 65"/>
        <xdr:cNvSpPr>
          <a:spLocks/>
        </xdr:cNvSpPr>
      </xdr:nvSpPr>
      <xdr:spPr>
        <a:xfrm>
          <a:off x="6096000" y="20955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66" name="Line 66"/>
        <xdr:cNvSpPr>
          <a:spLocks/>
        </xdr:cNvSpPr>
      </xdr:nvSpPr>
      <xdr:spPr>
        <a:xfrm>
          <a:off x="6096000" y="59817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25</xdr:row>
      <xdr:rowOff>0</xdr:rowOff>
    </xdr:to>
    <xdr:sp>
      <xdr:nvSpPr>
        <xdr:cNvPr id="67" name="Line 67"/>
        <xdr:cNvSpPr>
          <a:spLocks/>
        </xdr:cNvSpPr>
      </xdr:nvSpPr>
      <xdr:spPr>
        <a:xfrm>
          <a:off x="7315200" y="2095500"/>
          <a:ext cx="609600" cy="1943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13</xdr:col>
      <xdr:colOff>0</xdr:colOff>
      <xdr:row>37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7315200" y="4038600"/>
          <a:ext cx="609600" cy="1943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69" name="Line 69"/>
        <xdr:cNvSpPr>
          <a:spLocks/>
        </xdr:cNvSpPr>
      </xdr:nvSpPr>
      <xdr:spPr>
        <a:xfrm>
          <a:off x="7924800" y="4038600"/>
          <a:ext cx="243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29</xdr:col>
      <xdr:colOff>0</xdr:colOff>
      <xdr:row>48</xdr:row>
      <xdr:rowOff>0</xdr:rowOff>
    </xdr:to>
    <xdr:grpSp>
      <xdr:nvGrpSpPr>
        <xdr:cNvPr id="70" name="Group 70"/>
        <xdr:cNvGrpSpPr>
          <a:grpSpLocks/>
        </xdr:cNvGrpSpPr>
      </xdr:nvGrpSpPr>
      <xdr:grpSpPr>
        <a:xfrm flipH="1">
          <a:off x="10363200" y="314325"/>
          <a:ext cx="7315200" cy="7448550"/>
          <a:chOff x="1024" y="34"/>
          <a:chExt cx="768" cy="782"/>
        </a:xfrm>
        <a:solidFill>
          <a:srgbClr val="FFFFFF"/>
        </a:solidFill>
      </xdr:grpSpPr>
      <xdr:grpSp>
        <xdr:nvGrpSpPr>
          <xdr:cNvPr id="71" name="Group 71"/>
          <xdr:cNvGrpSpPr>
            <a:grpSpLocks/>
          </xdr:cNvGrpSpPr>
        </xdr:nvGrpSpPr>
        <xdr:grpSpPr>
          <a:xfrm>
            <a:off x="102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72" name="Line 72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73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74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7" name="Group 77"/>
          <xdr:cNvGrpSpPr>
            <a:grpSpLocks/>
          </xdr:cNvGrpSpPr>
        </xdr:nvGrpSpPr>
        <xdr:grpSpPr>
          <a:xfrm>
            <a:off x="102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78" name="Line 7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7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8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Line 8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8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3" name="Group 83"/>
          <xdr:cNvGrpSpPr>
            <a:grpSpLocks/>
          </xdr:cNvGrpSpPr>
        </xdr:nvGrpSpPr>
        <xdr:grpSpPr>
          <a:xfrm>
            <a:off x="102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84" name="Line 8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8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8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9" name="Group 89"/>
          <xdr:cNvGrpSpPr>
            <a:grpSpLocks/>
          </xdr:cNvGrpSpPr>
        </xdr:nvGrpSpPr>
        <xdr:grpSpPr>
          <a:xfrm>
            <a:off x="102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90" name="Line 9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Line 9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Line 9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9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9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5" name="Group 95"/>
          <xdr:cNvGrpSpPr>
            <a:grpSpLocks/>
          </xdr:cNvGrpSpPr>
        </xdr:nvGrpSpPr>
        <xdr:grpSpPr>
          <a:xfrm>
            <a:off x="102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96" name="Line 96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97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99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100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1" name="Group 101"/>
          <xdr:cNvGrpSpPr>
            <a:grpSpLocks/>
          </xdr:cNvGrpSpPr>
        </xdr:nvGrpSpPr>
        <xdr:grpSpPr>
          <a:xfrm>
            <a:off x="102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02" name="Line 102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03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Line 104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105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06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7" name="Group 107"/>
          <xdr:cNvGrpSpPr>
            <a:grpSpLocks/>
          </xdr:cNvGrpSpPr>
        </xdr:nvGrpSpPr>
        <xdr:grpSpPr>
          <a:xfrm>
            <a:off x="102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08" name="Line 10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Line 10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Line 11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1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1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3" name="Group 113"/>
          <xdr:cNvGrpSpPr>
            <a:grpSpLocks/>
          </xdr:cNvGrpSpPr>
        </xdr:nvGrpSpPr>
        <xdr:grpSpPr>
          <a:xfrm>
            <a:off x="102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14" name="Line 11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1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1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11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Line 11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9" name="Line 119"/>
          <xdr:cNvSpPr>
            <a:spLocks/>
          </xdr:cNvSpPr>
        </xdr:nvSpPr>
        <xdr:spPr>
          <a:xfrm>
            <a:off x="1344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 flipH="1">
            <a:off x="1344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1344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 flipH="1">
            <a:off x="1344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1344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 flipH="1">
            <a:off x="1344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1344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 flipH="1">
            <a:off x="1344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>
            <a:off x="1408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>
            <a:off x="1408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1408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 flipH="1">
            <a:off x="1536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1536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1408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>
            <a:off x="1536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 flipH="1">
            <a:off x="1536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160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160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1728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 flipV="1">
            <a:off x="1728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28</xdr:row>
      <xdr:rowOff>0</xdr:rowOff>
    </xdr:to>
    <xdr:sp>
      <xdr:nvSpPr>
        <xdr:cNvPr id="139" name="Line 139"/>
        <xdr:cNvSpPr>
          <a:spLocks/>
        </xdr:cNvSpPr>
      </xdr:nvSpPr>
      <xdr:spPr>
        <a:xfrm>
          <a:off x="9144000" y="35528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15</xdr:col>
      <xdr:colOff>0</xdr:colOff>
      <xdr:row>45</xdr:row>
      <xdr:rowOff>0</xdr:rowOff>
    </xdr:to>
    <xdr:grpSp>
      <xdr:nvGrpSpPr>
        <xdr:cNvPr id="140" name="Group 140"/>
        <xdr:cNvGrpSpPr>
          <a:grpSpLocks/>
        </xdr:cNvGrpSpPr>
      </xdr:nvGrpSpPr>
      <xdr:grpSpPr>
        <a:xfrm>
          <a:off x="6096000" y="66294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41" name="Line 141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15</xdr:col>
      <xdr:colOff>0</xdr:colOff>
      <xdr:row>48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9600" y="342900"/>
          <a:ext cx="8534400" cy="7448550"/>
          <a:chOff x="64" y="34"/>
          <a:chExt cx="896" cy="782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8"/>
          <xdr:cNvGrpSpPr>
            <a:grpSpLocks/>
          </xdr:cNvGrpSpPr>
        </xdr:nvGrpSpPr>
        <xdr:grpSpPr>
          <a:xfrm>
            <a:off x="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9" name="Line 9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>
            <a:off x="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5" name="Line 15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" name="Group 20"/>
          <xdr:cNvGrpSpPr>
            <a:grpSpLocks/>
          </xdr:cNvGrpSpPr>
        </xdr:nvGrpSpPr>
        <xdr:grpSpPr>
          <a:xfrm>
            <a:off x="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1" name="Line 21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" name="Group 26"/>
          <xdr:cNvGrpSpPr>
            <a:grpSpLocks/>
          </xdr:cNvGrpSpPr>
        </xdr:nvGrpSpPr>
        <xdr:grpSpPr>
          <a:xfrm>
            <a:off x="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7" name="Line 27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>
            <a:off x="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36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37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8" name="Group 38"/>
          <xdr:cNvGrpSpPr>
            <a:grpSpLocks/>
          </xdr:cNvGrpSpPr>
        </xdr:nvGrpSpPr>
        <xdr:grpSpPr>
          <a:xfrm>
            <a:off x="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9" name="Line 39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41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42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3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4" name="Group 44"/>
          <xdr:cNvGrpSpPr>
            <a:grpSpLocks/>
          </xdr:cNvGrpSpPr>
        </xdr:nvGrpSpPr>
        <xdr:grpSpPr>
          <a:xfrm>
            <a:off x="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5" name="Line 45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46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47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0" name="Line 50"/>
          <xdr:cNvSpPr>
            <a:spLocks/>
          </xdr:cNvSpPr>
        </xdr:nvSpPr>
        <xdr:spPr>
          <a:xfrm>
            <a:off x="384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H="1">
            <a:off x="384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384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H="1">
            <a:off x="384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384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 flipH="1">
            <a:off x="384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384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 flipH="1">
            <a:off x="384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448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448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448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 flipH="1">
            <a:off x="576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576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448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576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H="1">
            <a:off x="576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64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64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768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 flipV="1">
            <a:off x="768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832" y="425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2</xdr:row>
      <xdr:rowOff>0</xdr:rowOff>
    </xdr:from>
    <xdr:to>
      <xdr:col>35</xdr:col>
      <xdr:colOff>0</xdr:colOff>
      <xdr:row>48</xdr:row>
      <xdr:rowOff>0</xdr:rowOff>
    </xdr:to>
    <xdr:grpSp>
      <xdr:nvGrpSpPr>
        <xdr:cNvPr id="71" name="Group 71"/>
        <xdr:cNvGrpSpPr>
          <a:grpSpLocks/>
        </xdr:cNvGrpSpPr>
      </xdr:nvGrpSpPr>
      <xdr:grpSpPr>
        <a:xfrm>
          <a:off x="14020800" y="342900"/>
          <a:ext cx="7324725" cy="7448550"/>
          <a:chOff x="1216" y="34"/>
          <a:chExt cx="768" cy="782"/>
        </a:xfrm>
        <a:solidFill>
          <a:srgbClr val="FFFFFF"/>
        </a:solidFill>
      </xdr:grpSpPr>
      <xdr:grpSp>
        <xdr:nvGrpSpPr>
          <xdr:cNvPr id="72" name="Group 72"/>
          <xdr:cNvGrpSpPr>
            <a:grpSpLocks/>
          </xdr:cNvGrpSpPr>
        </xdr:nvGrpSpPr>
        <xdr:grpSpPr>
          <a:xfrm flipH="1">
            <a:off x="16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73" name="Line 73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74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77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8" name="Group 78"/>
          <xdr:cNvGrpSpPr>
            <a:grpSpLocks/>
          </xdr:cNvGrpSpPr>
        </xdr:nvGrpSpPr>
        <xdr:grpSpPr>
          <a:xfrm flipH="1">
            <a:off x="16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79" name="Line 79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80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Line 81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82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Line 83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4" name="Group 84"/>
          <xdr:cNvGrpSpPr>
            <a:grpSpLocks/>
          </xdr:cNvGrpSpPr>
        </xdr:nvGrpSpPr>
        <xdr:grpSpPr>
          <a:xfrm flipH="1">
            <a:off x="16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85" name="Line 85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86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88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89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0" name="Group 90"/>
          <xdr:cNvGrpSpPr>
            <a:grpSpLocks/>
          </xdr:cNvGrpSpPr>
        </xdr:nvGrpSpPr>
        <xdr:grpSpPr>
          <a:xfrm flipH="1">
            <a:off x="16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91" name="Line 91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Line 92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93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94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95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6" name="Group 96"/>
          <xdr:cNvGrpSpPr>
            <a:grpSpLocks/>
          </xdr:cNvGrpSpPr>
        </xdr:nvGrpSpPr>
        <xdr:grpSpPr>
          <a:xfrm flipH="1">
            <a:off x="16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97" name="Line 97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99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100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Line 101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2" name="Group 102"/>
          <xdr:cNvGrpSpPr>
            <a:grpSpLocks/>
          </xdr:cNvGrpSpPr>
        </xdr:nvGrpSpPr>
        <xdr:grpSpPr>
          <a:xfrm flipH="1">
            <a:off x="16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03" name="Line 103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Line 104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105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06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107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8" name="Group 108"/>
          <xdr:cNvGrpSpPr>
            <a:grpSpLocks/>
          </xdr:cNvGrpSpPr>
        </xdr:nvGrpSpPr>
        <xdr:grpSpPr>
          <a:xfrm flipH="1">
            <a:off x="16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09" name="Line 109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Line 110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11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12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Line 113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4" name="Group 114"/>
          <xdr:cNvGrpSpPr>
            <a:grpSpLocks/>
          </xdr:cNvGrpSpPr>
        </xdr:nvGrpSpPr>
        <xdr:grpSpPr>
          <a:xfrm flipH="1">
            <a:off x="16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15" name="Line 115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16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117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Line 118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Line 119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0" name="Line 120"/>
          <xdr:cNvSpPr>
            <a:spLocks/>
          </xdr:cNvSpPr>
        </xdr:nvSpPr>
        <xdr:spPr>
          <a:xfrm flipH="1">
            <a:off x="1600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1600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 flipH="1">
            <a:off x="1600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1600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 flipH="1">
            <a:off x="1600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1600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 flipH="1">
            <a:off x="1600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>
            <a:off x="1600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 flipH="1">
            <a:off x="1472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 flipH="1">
            <a:off x="1472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 flipH="1">
            <a:off x="1472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1408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 flipH="1">
            <a:off x="1408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 flipH="1">
            <a:off x="1472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 flipH="1">
            <a:off x="1408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1408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 flipH="1">
            <a:off x="128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 flipH="1">
            <a:off x="128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 flipH="1">
            <a:off x="1216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 flipH="1" flipV="1">
            <a:off x="1216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40" name="Line 140"/>
        <xdr:cNvSpPr>
          <a:spLocks/>
        </xdr:cNvSpPr>
      </xdr:nvSpPr>
      <xdr:spPr>
        <a:xfrm>
          <a:off x="12801600" y="4067175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35</xdr:col>
      <xdr:colOff>0</xdr:colOff>
      <xdr:row>100</xdr:row>
      <xdr:rowOff>0</xdr:rowOff>
    </xdr:to>
    <xdr:grpSp>
      <xdr:nvGrpSpPr>
        <xdr:cNvPr id="141" name="Group 141"/>
        <xdr:cNvGrpSpPr>
          <a:grpSpLocks/>
        </xdr:cNvGrpSpPr>
      </xdr:nvGrpSpPr>
      <xdr:grpSpPr>
        <a:xfrm>
          <a:off x="14020800" y="8715375"/>
          <a:ext cx="7324725" cy="7448550"/>
          <a:chOff x="1216" y="34"/>
          <a:chExt cx="768" cy="782"/>
        </a:xfrm>
        <a:solidFill>
          <a:srgbClr val="FFFFFF"/>
        </a:solidFill>
      </xdr:grpSpPr>
      <xdr:grpSp>
        <xdr:nvGrpSpPr>
          <xdr:cNvPr id="142" name="Group 142"/>
          <xdr:cNvGrpSpPr>
            <a:grpSpLocks/>
          </xdr:cNvGrpSpPr>
        </xdr:nvGrpSpPr>
        <xdr:grpSpPr>
          <a:xfrm flipH="1">
            <a:off x="16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43" name="Line 143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Line 144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Line 145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Line 146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147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8" name="Group 148"/>
          <xdr:cNvGrpSpPr>
            <a:grpSpLocks/>
          </xdr:cNvGrpSpPr>
        </xdr:nvGrpSpPr>
        <xdr:grpSpPr>
          <a:xfrm flipH="1">
            <a:off x="16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49" name="Line 149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Line 150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151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152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Line 153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4" name="Group 154"/>
          <xdr:cNvGrpSpPr>
            <a:grpSpLocks/>
          </xdr:cNvGrpSpPr>
        </xdr:nvGrpSpPr>
        <xdr:grpSpPr>
          <a:xfrm flipH="1">
            <a:off x="16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55" name="Line 155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156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157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Line 158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Line 159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0" name="Group 160"/>
          <xdr:cNvGrpSpPr>
            <a:grpSpLocks/>
          </xdr:cNvGrpSpPr>
        </xdr:nvGrpSpPr>
        <xdr:grpSpPr>
          <a:xfrm flipH="1">
            <a:off x="16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61" name="Line 161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Line 162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Line 163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Line 164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165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6" name="Group 166"/>
          <xdr:cNvGrpSpPr>
            <a:grpSpLocks/>
          </xdr:cNvGrpSpPr>
        </xdr:nvGrpSpPr>
        <xdr:grpSpPr>
          <a:xfrm flipH="1">
            <a:off x="16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67" name="Line 167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Line 168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169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170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Line 171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2" name="Group 172"/>
          <xdr:cNvGrpSpPr>
            <a:grpSpLocks/>
          </xdr:cNvGrpSpPr>
        </xdr:nvGrpSpPr>
        <xdr:grpSpPr>
          <a:xfrm flipH="1">
            <a:off x="16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73" name="Line 173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174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175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Line 176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Line 177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8" name="Group 178"/>
          <xdr:cNvGrpSpPr>
            <a:grpSpLocks/>
          </xdr:cNvGrpSpPr>
        </xdr:nvGrpSpPr>
        <xdr:grpSpPr>
          <a:xfrm flipH="1">
            <a:off x="16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79" name="Line 179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Line 180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Line 181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182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183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4" name="Group 184"/>
          <xdr:cNvGrpSpPr>
            <a:grpSpLocks/>
          </xdr:cNvGrpSpPr>
        </xdr:nvGrpSpPr>
        <xdr:grpSpPr>
          <a:xfrm flipH="1">
            <a:off x="16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185" name="Line 185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Line 186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" name="Line 187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Line 188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Line 189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0" name="Line 190"/>
          <xdr:cNvSpPr>
            <a:spLocks/>
          </xdr:cNvSpPr>
        </xdr:nvSpPr>
        <xdr:spPr>
          <a:xfrm flipH="1">
            <a:off x="1600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1600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 flipH="1">
            <a:off x="1600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193"/>
          <xdr:cNvSpPr>
            <a:spLocks/>
          </xdr:cNvSpPr>
        </xdr:nvSpPr>
        <xdr:spPr>
          <a:xfrm>
            <a:off x="1600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194"/>
          <xdr:cNvSpPr>
            <a:spLocks/>
          </xdr:cNvSpPr>
        </xdr:nvSpPr>
        <xdr:spPr>
          <a:xfrm flipH="1">
            <a:off x="1600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1600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 flipH="1">
            <a:off x="1600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>
            <a:off x="1600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 flipH="1">
            <a:off x="1472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 flipH="1">
            <a:off x="1472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200"/>
          <xdr:cNvSpPr>
            <a:spLocks/>
          </xdr:cNvSpPr>
        </xdr:nvSpPr>
        <xdr:spPr>
          <a:xfrm flipH="1">
            <a:off x="1472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201"/>
          <xdr:cNvSpPr>
            <a:spLocks/>
          </xdr:cNvSpPr>
        </xdr:nvSpPr>
        <xdr:spPr>
          <a:xfrm>
            <a:off x="1408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202"/>
          <xdr:cNvSpPr>
            <a:spLocks/>
          </xdr:cNvSpPr>
        </xdr:nvSpPr>
        <xdr:spPr>
          <a:xfrm flipH="1">
            <a:off x="1408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203"/>
          <xdr:cNvSpPr>
            <a:spLocks/>
          </xdr:cNvSpPr>
        </xdr:nvSpPr>
        <xdr:spPr>
          <a:xfrm flipH="1">
            <a:off x="1472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 flipH="1">
            <a:off x="1408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1408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 flipH="1">
            <a:off x="128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 flipH="1">
            <a:off x="128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208"/>
          <xdr:cNvSpPr>
            <a:spLocks/>
          </xdr:cNvSpPr>
        </xdr:nvSpPr>
        <xdr:spPr>
          <a:xfrm flipH="1">
            <a:off x="1216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209"/>
          <xdr:cNvSpPr>
            <a:spLocks/>
          </xdr:cNvSpPr>
        </xdr:nvSpPr>
        <xdr:spPr>
          <a:xfrm flipH="1" flipV="1">
            <a:off x="1216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54</xdr:row>
      <xdr:rowOff>0</xdr:rowOff>
    </xdr:from>
    <xdr:to>
      <xdr:col>15</xdr:col>
      <xdr:colOff>0</xdr:colOff>
      <xdr:row>100</xdr:row>
      <xdr:rowOff>0</xdr:rowOff>
    </xdr:to>
    <xdr:grpSp>
      <xdr:nvGrpSpPr>
        <xdr:cNvPr id="210" name="Group 210"/>
        <xdr:cNvGrpSpPr>
          <a:grpSpLocks/>
        </xdr:cNvGrpSpPr>
      </xdr:nvGrpSpPr>
      <xdr:grpSpPr>
        <a:xfrm>
          <a:off x="609600" y="8715375"/>
          <a:ext cx="8534400" cy="7448550"/>
          <a:chOff x="64" y="34"/>
          <a:chExt cx="896" cy="782"/>
        </a:xfrm>
        <a:solidFill>
          <a:srgbClr val="FFFFFF"/>
        </a:solidFill>
      </xdr:grpSpPr>
      <xdr:grpSp>
        <xdr:nvGrpSpPr>
          <xdr:cNvPr id="211" name="Group 211"/>
          <xdr:cNvGrpSpPr>
            <a:grpSpLocks/>
          </xdr:cNvGrpSpPr>
        </xdr:nvGrpSpPr>
        <xdr:grpSpPr>
          <a:xfrm>
            <a:off x="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12" name="Line 212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213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Line 214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Line 215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Line 216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7" name="Group 217"/>
          <xdr:cNvGrpSpPr>
            <a:grpSpLocks/>
          </xdr:cNvGrpSpPr>
        </xdr:nvGrpSpPr>
        <xdr:grpSpPr>
          <a:xfrm>
            <a:off x="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18" name="Line 21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Line 21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Line 22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Line 22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Line 22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3" name="Group 223"/>
          <xdr:cNvGrpSpPr>
            <a:grpSpLocks/>
          </xdr:cNvGrpSpPr>
        </xdr:nvGrpSpPr>
        <xdr:grpSpPr>
          <a:xfrm>
            <a:off x="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24" name="Line 22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Line 22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Line 22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Line 22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Line 22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9" name="Group 229"/>
          <xdr:cNvGrpSpPr>
            <a:grpSpLocks/>
          </xdr:cNvGrpSpPr>
        </xdr:nvGrpSpPr>
        <xdr:grpSpPr>
          <a:xfrm>
            <a:off x="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30" name="Line 23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Line 23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Line 23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Line 23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Line 23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5" name="Group 235"/>
          <xdr:cNvGrpSpPr>
            <a:grpSpLocks/>
          </xdr:cNvGrpSpPr>
        </xdr:nvGrpSpPr>
        <xdr:grpSpPr>
          <a:xfrm>
            <a:off x="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36" name="Line 236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Line 237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Line 238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Line 239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Line 240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1" name="Group 241"/>
          <xdr:cNvGrpSpPr>
            <a:grpSpLocks/>
          </xdr:cNvGrpSpPr>
        </xdr:nvGrpSpPr>
        <xdr:grpSpPr>
          <a:xfrm>
            <a:off x="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42" name="Line 242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Line 243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Line 244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Line 245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Line 246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7" name="Group 247"/>
          <xdr:cNvGrpSpPr>
            <a:grpSpLocks/>
          </xdr:cNvGrpSpPr>
        </xdr:nvGrpSpPr>
        <xdr:grpSpPr>
          <a:xfrm>
            <a:off x="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48" name="Line 24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Line 24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" name="Line 25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Line 25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Line 25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3" name="Group 253"/>
          <xdr:cNvGrpSpPr>
            <a:grpSpLocks/>
          </xdr:cNvGrpSpPr>
        </xdr:nvGrpSpPr>
        <xdr:grpSpPr>
          <a:xfrm>
            <a:off x="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54" name="Line 25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25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25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Line 25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Line 25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9" name="Line 259"/>
          <xdr:cNvSpPr>
            <a:spLocks/>
          </xdr:cNvSpPr>
        </xdr:nvSpPr>
        <xdr:spPr>
          <a:xfrm>
            <a:off x="384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260"/>
          <xdr:cNvSpPr>
            <a:spLocks/>
          </xdr:cNvSpPr>
        </xdr:nvSpPr>
        <xdr:spPr>
          <a:xfrm flipH="1">
            <a:off x="384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261"/>
          <xdr:cNvSpPr>
            <a:spLocks/>
          </xdr:cNvSpPr>
        </xdr:nvSpPr>
        <xdr:spPr>
          <a:xfrm>
            <a:off x="384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262"/>
          <xdr:cNvSpPr>
            <a:spLocks/>
          </xdr:cNvSpPr>
        </xdr:nvSpPr>
        <xdr:spPr>
          <a:xfrm flipH="1">
            <a:off x="384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263"/>
          <xdr:cNvSpPr>
            <a:spLocks/>
          </xdr:cNvSpPr>
        </xdr:nvSpPr>
        <xdr:spPr>
          <a:xfrm>
            <a:off x="384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264"/>
          <xdr:cNvSpPr>
            <a:spLocks/>
          </xdr:cNvSpPr>
        </xdr:nvSpPr>
        <xdr:spPr>
          <a:xfrm flipH="1">
            <a:off x="384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265"/>
          <xdr:cNvSpPr>
            <a:spLocks/>
          </xdr:cNvSpPr>
        </xdr:nvSpPr>
        <xdr:spPr>
          <a:xfrm>
            <a:off x="384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266"/>
          <xdr:cNvSpPr>
            <a:spLocks/>
          </xdr:cNvSpPr>
        </xdr:nvSpPr>
        <xdr:spPr>
          <a:xfrm flipH="1">
            <a:off x="384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267"/>
          <xdr:cNvSpPr>
            <a:spLocks/>
          </xdr:cNvSpPr>
        </xdr:nvSpPr>
        <xdr:spPr>
          <a:xfrm>
            <a:off x="448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268"/>
          <xdr:cNvSpPr>
            <a:spLocks/>
          </xdr:cNvSpPr>
        </xdr:nvSpPr>
        <xdr:spPr>
          <a:xfrm>
            <a:off x="448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269"/>
          <xdr:cNvSpPr>
            <a:spLocks/>
          </xdr:cNvSpPr>
        </xdr:nvSpPr>
        <xdr:spPr>
          <a:xfrm>
            <a:off x="448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270"/>
          <xdr:cNvSpPr>
            <a:spLocks/>
          </xdr:cNvSpPr>
        </xdr:nvSpPr>
        <xdr:spPr>
          <a:xfrm flipH="1">
            <a:off x="576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271"/>
          <xdr:cNvSpPr>
            <a:spLocks/>
          </xdr:cNvSpPr>
        </xdr:nvSpPr>
        <xdr:spPr>
          <a:xfrm>
            <a:off x="576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272"/>
          <xdr:cNvSpPr>
            <a:spLocks/>
          </xdr:cNvSpPr>
        </xdr:nvSpPr>
        <xdr:spPr>
          <a:xfrm>
            <a:off x="448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273"/>
          <xdr:cNvSpPr>
            <a:spLocks/>
          </xdr:cNvSpPr>
        </xdr:nvSpPr>
        <xdr:spPr>
          <a:xfrm>
            <a:off x="576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274"/>
          <xdr:cNvSpPr>
            <a:spLocks/>
          </xdr:cNvSpPr>
        </xdr:nvSpPr>
        <xdr:spPr>
          <a:xfrm flipH="1">
            <a:off x="576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275"/>
          <xdr:cNvSpPr>
            <a:spLocks/>
          </xdr:cNvSpPr>
        </xdr:nvSpPr>
        <xdr:spPr>
          <a:xfrm>
            <a:off x="64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276"/>
          <xdr:cNvSpPr>
            <a:spLocks/>
          </xdr:cNvSpPr>
        </xdr:nvSpPr>
        <xdr:spPr>
          <a:xfrm>
            <a:off x="64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277"/>
          <xdr:cNvSpPr>
            <a:spLocks/>
          </xdr:cNvSpPr>
        </xdr:nvSpPr>
        <xdr:spPr>
          <a:xfrm>
            <a:off x="768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278"/>
          <xdr:cNvSpPr>
            <a:spLocks/>
          </xdr:cNvSpPr>
        </xdr:nvSpPr>
        <xdr:spPr>
          <a:xfrm flipV="1">
            <a:off x="768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279"/>
          <xdr:cNvSpPr>
            <a:spLocks/>
          </xdr:cNvSpPr>
        </xdr:nvSpPr>
        <xdr:spPr>
          <a:xfrm>
            <a:off x="832" y="425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25</xdr:row>
      <xdr:rowOff>0</xdr:rowOff>
    </xdr:from>
    <xdr:to>
      <xdr:col>16</xdr:col>
      <xdr:colOff>0</xdr:colOff>
      <xdr:row>51</xdr:row>
      <xdr:rowOff>0</xdr:rowOff>
    </xdr:to>
    <xdr:sp>
      <xdr:nvSpPr>
        <xdr:cNvPr id="280" name="Line 280"/>
        <xdr:cNvSpPr>
          <a:spLocks/>
        </xdr:cNvSpPr>
      </xdr:nvSpPr>
      <xdr:spPr>
        <a:xfrm>
          <a:off x="9144000" y="4067175"/>
          <a:ext cx="609600" cy="419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16</xdr:col>
      <xdr:colOff>0</xdr:colOff>
      <xdr:row>77</xdr:row>
      <xdr:rowOff>0</xdr:rowOff>
    </xdr:to>
    <xdr:sp>
      <xdr:nvSpPr>
        <xdr:cNvPr id="281" name="Line 281"/>
        <xdr:cNvSpPr>
          <a:spLocks/>
        </xdr:cNvSpPr>
      </xdr:nvSpPr>
      <xdr:spPr>
        <a:xfrm flipH="1">
          <a:off x="9144000" y="8258175"/>
          <a:ext cx="609600" cy="418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20</xdr:col>
      <xdr:colOff>0</xdr:colOff>
      <xdr:row>51</xdr:row>
      <xdr:rowOff>0</xdr:rowOff>
    </xdr:to>
    <xdr:sp>
      <xdr:nvSpPr>
        <xdr:cNvPr id="282" name="Line 282"/>
        <xdr:cNvSpPr>
          <a:spLocks/>
        </xdr:cNvSpPr>
      </xdr:nvSpPr>
      <xdr:spPr>
        <a:xfrm>
          <a:off x="9753600" y="8258175"/>
          <a:ext cx="243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51</xdr:row>
      <xdr:rowOff>0</xdr:rowOff>
    </xdr:to>
    <xdr:sp>
      <xdr:nvSpPr>
        <xdr:cNvPr id="283" name="Line 283"/>
        <xdr:cNvSpPr>
          <a:spLocks/>
        </xdr:cNvSpPr>
      </xdr:nvSpPr>
      <xdr:spPr>
        <a:xfrm flipH="1">
          <a:off x="12192000" y="4067175"/>
          <a:ext cx="609600" cy="419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51</xdr:row>
      <xdr:rowOff>0</xdr:rowOff>
    </xdr:from>
    <xdr:to>
      <xdr:col>21</xdr:col>
      <xdr:colOff>0</xdr:colOff>
      <xdr:row>77</xdr:row>
      <xdr:rowOff>0</xdr:rowOff>
    </xdr:to>
    <xdr:sp>
      <xdr:nvSpPr>
        <xdr:cNvPr id="284" name="Line 284"/>
        <xdr:cNvSpPr>
          <a:spLocks/>
        </xdr:cNvSpPr>
      </xdr:nvSpPr>
      <xdr:spPr>
        <a:xfrm>
          <a:off x="12192000" y="8258175"/>
          <a:ext cx="609600" cy="418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23</xdr:col>
      <xdr:colOff>0</xdr:colOff>
      <xdr:row>77</xdr:row>
      <xdr:rowOff>0</xdr:rowOff>
    </xdr:to>
    <xdr:sp>
      <xdr:nvSpPr>
        <xdr:cNvPr id="285" name="Line 285"/>
        <xdr:cNvSpPr>
          <a:spLocks/>
        </xdr:cNvSpPr>
      </xdr:nvSpPr>
      <xdr:spPr>
        <a:xfrm>
          <a:off x="12801600" y="124396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15</xdr:col>
      <xdr:colOff>0</xdr:colOff>
      <xdr:row>48</xdr:row>
      <xdr:rowOff>0</xdr:rowOff>
    </xdr:to>
    <xdr:grpSp>
      <xdr:nvGrpSpPr>
        <xdr:cNvPr id="286" name="Group 286"/>
        <xdr:cNvGrpSpPr>
          <a:grpSpLocks/>
        </xdr:cNvGrpSpPr>
      </xdr:nvGrpSpPr>
      <xdr:grpSpPr>
        <a:xfrm>
          <a:off x="609600" y="342900"/>
          <a:ext cx="8534400" cy="7448550"/>
          <a:chOff x="64" y="34"/>
          <a:chExt cx="896" cy="782"/>
        </a:xfrm>
        <a:solidFill>
          <a:srgbClr val="FFFFFF"/>
        </a:solidFill>
      </xdr:grpSpPr>
      <xdr:grpSp>
        <xdr:nvGrpSpPr>
          <xdr:cNvPr id="287" name="Group 287"/>
          <xdr:cNvGrpSpPr>
            <a:grpSpLocks/>
          </xdr:cNvGrpSpPr>
        </xdr:nvGrpSpPr>
        <xdr:grpSpPr>
          <a:xfrm>
            <a:off x="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88" name="Line 28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Line 28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Line 29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Line 29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Line 29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3" name="Group 293"/>
          <xdr:cNvGrpSpPr>
            <a:grpSpLocks/>
          </xdr:cNvGrpSpPr>
        </xdr:nvGrpSpPr>
        <xdr:grpSpPr>
          <a:xfrm>
            <a:off x="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294" name="Line 29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Line 29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" name="Line 29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Line 29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Line 29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9" name="Group 299"/>
          <xdr:cNvGrpSpPr>
            <a:grpSpLocks/>
          </xdr:cNvGrpSpPr>
        </xdr:nvGrpSpPr>
        <xdr:grpSpPr>
          <a:xfrm>
            <a:off x="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00" name="Line 30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Line 30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Line 30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Line 30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Line 30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5" name="Group 305"/>
          <xdr:cNvGrpSpPr>
            <a:grpSpLocks/>
          </xdr:cNvGrpSpPr>
        </xdr:nvGrpSpPr>
        <xdr:grpSpPr>
          <a:xfrm>
            <a:off x="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06" name="Line 306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Line 307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Line 308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Line 309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Line 310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1" name="Group 311"/>
          <xdr:cNvGrpSpPr>
            <a:grpSpLocks/>
          </xdr:cNvGrpSpPr>
        </xdr:nvGrpSpPr>
        <xdr:grpSpPr>
          <a:xfrm>
            <a:off x="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12" name="Line 312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3" name="Line 313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Line 314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Line 315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Line 316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7" name="Group 317"/>
          <xdr:cNvGrpSpPr>
            <a:grpSpLocks/>
          </xdr:cNvGrpSpPr>
        </xdr:nvGrpSpPr>
        <xdr:grpSpPr>
          <a:xfrm>
            <a:off x="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18" name="Line 31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Line 31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Line 32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Line 32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Line 32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3" name="Group 323"/>
          <xdr:cNvGrpSpPr>
            <a:grpSpLocks/>
          </xdr:cNvGrpSpPr>
        </xdr:nvGrpSpPr>
        <xdr:grpSpPr>
          <a:xfrm>
            <a:off x="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24" name="Line 32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Line 32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Line 32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Line 32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Line 32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9" name="Group 329"/>
          <xdr:cNvGrpSpPr>
            <a:grpSpLocks/>
          </xdr:cNvGrpSpPr>
        </xdr:nvGrpSpPr>
        <xdr:grpSpPr>
          <a:xfrm>
            <a:off x="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30" name="Line 33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1" name="Line 33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Line 33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Line 33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Line 33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5" name="Line 335"/>
          <xdr:cNvSpPr>
            <a:spLocks/>
          </xdr:cNvSpPr>
        </xdr:nvSpPr>
        <xdr:spPr>
          <a:xfrm>
            <a:off x="384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336"/>
          <xdr:cNvSpPr>
            <a:spLocks/>
          </xdr:cNvSpPr>
        </xdr:nvSpPr>
        <xdr:spPr>
          <a:xfrm flipH="1">
            <a:off x="384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337"/>
          <xdr:cNvSpPr>
            <a:spLocks/>
          </xdr:cNvSpPr>
        </xdr:nvSpPr>
        <xdr:spPr>
          <a:xfrm>
            <a:off x="384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338"/>
          <xdr:cNvSpPr>
            <a:spLocks/>
          </xdr:cNvSpPr>
        </xdr:nvSpPr>
        <xdr:spPr>
          <a:xfrm flipH="1">
            <a:off x="384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339"/>
          <xdr:cNvSpPr>
            <a:spLocks/>
          </xdr:cNvSpPr>
        </xdr:nvSpPr>
        <xdr:spPr>
          <a:xfrm>
            <a:off x="384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340"/>
          <xdr:cNvSpPr>
            <a:spLocks/>
          </xdr:cNvSpPr>
        </xdr:nvSpPr>
        <xdr:spPr>
          <a:xfrm flipH="1">
            <a:off x="384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341"/>
          <xdr:cNvSpPr>
            <a:spLocks/>
          </xdr:cNvSpPr>
        </xdr:nvSpPr>
        <xdr:spPr>
          <a:xfrm>
            <a:off x="384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342"/>
          <xdr:cNvSpPr>
            <a:spLocks/>
          </xdr:cNvSpPr>
        </xdr:nvSpPr>
        <xdr:spPr>
          <a:xfrm flipH="1">
            <a:off x="384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343"/>
          <xdr:cNvSpPr>
            <a:spLocks/>
          </xdr:cNvSpPr>
        </xdr:nvSpPr>
        <xdr:spPr>
          <a:xfrm>
            <a:off x="448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344"/>
          <xdr:cNvSpPr>
            <a:spLocks/>
          </xdr:cNvSpPr>
        </xdr:nvSpPr>
        <xdr:spPr>
          <a:xfrm>
            <a:off x="448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Line 345"/>
          <xdr:cNvSpPr>
            <a:spLocks/>
          </xdr:cNvSpPr>
        </xdr:nvSpPr>
        <xdr:spPr>
          <a:xfrm>
            <a:off x="448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346"/>
          <xdr:cNvSpPr>
            <a:spLocks/>
          </xdr:cNvSpPr>
        </xdr:nvSpPr>
        <xdr:spPr>
          <a:xfrm flipH="1">
            <a:off x="576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347"/>
          <xdr:cNvSpPr>
            <a:spLocks/>
          </xdr:cNvSpPr>
        </xdr:nvSpPr>
        <xdr:spPr>
          <a:xfrm>
            <a:off x="576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348"/>
          <xdr:cNvSpPr>
            <a:spLocks/>
          </xdr:cNvSpPr>
        </xdr:nvSpPr>
        <xdr:spPr>
          <a:xfrm>
            <a:off x="448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349"/>
          <xdr:cNvSpPr>
            <a:spLocks/>
          </xdr:cNvSpPr>
        </xdr:nvSpPr>
        <xdr:spPr>
          <a:xfrm>
            <a:off x="576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350"/>
          <xdr:cNvSpPr>
            <a:spLocks/>
          </xdr:cNvSpPr>
        </xdr:nvSpPr>
        <xdr:spPr>
          <a:xfrm flipH="1">
            <a:off x="576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351"/>
          <xdr:cNvSpPr>
            <a:spLocks/>
          </xdr:cNvSpPr>
        </xdr:nvSpPr>
        <xdr:spPr>
          <a:xfrm>
            <a:off x="64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352"/>
          <xdr:cNvSpPr>
            <a:spLocks/>
          </xdr:cNvSpPr>
        </xdr:nvSpPr>
        <xdr:spPr>
          <a:xfrm>
            <a:off x="64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353"/>
          <xdr:cNvSpPr>
            <a:spLocks/>
          </xdr:cNvSpPr>
        </xdr:nvSpPr>
        <xdr:spPr>
          <a:xfrm>
            <a:off x="768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354"/>
          <xdr:cNvSpPr>
            <a:spLocks/>
          </xdr:cNvSpPr>
        </xdr:nvSpPr>
        <xdr:spPr>
          <a:xfrm flipV="1">
            <a:off x="768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355"/>
          <xdr:cNvSpPr>
            <a:spLocks/>
          </xdr:cNvSpPr>
        </xdr:nvSpPr>
        <xdr:spPr>
          <a:xfrm>
            <a:off x="832" y="425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54</xdr:row>
      <xdr:rowOff>0</xdr:rowOff>
    </xdr:from>
    <xdr:to>
      <xdr:col>15</xdr:col>
      <xdr:colOff>0</xdr:colOff>
      <xdr:row>100</xdr:row>
      <xdr:rowOff>0</xdr:rowOff>
    </xdr:to>
    <xdr:grpSp>
      <xdr:nvGrpSpPr>
        <xdr:cNvPr id="356" name="Group 356"/>
        <xdr:cNvGrpSpPr>
          <a:grpSpLocks/>
        </xdr:cNvGrpSpPr>
      </xdr:nvGrpSpPr>
      <xdr:grpSpPr>
        <a:xfrm>
          <a:off x="609600" y="8715375"/>
          <a:ext cx="8534400" cy="7448550"/>
          <a:chOff x="64" y="34"/>
          <a:chExt cx="896" cy="782"/>
        </a:xfrm>
        <a:solidFill>
          <a:srgbClr val="FFFFFF"/>
        </a:solidFill>
      </xdr:grpSpPr>
      <xdr:grpSp>
        <xdr:nvGrpSpPr>
          <xdr:cNvPr id="357" name="Group 357"/>
          <xdr:cNvGrpSpPr>
            <a:grpSpLocks/>
          </xdr:cNvGrpSpPr>
        </xdr:nvGrpSpPr>
        <xdr:grpSpPr>
          <a:xfrm>
            <a:off x="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58" name="Line 35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Line 35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Line 36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Line 36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Line 36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3" name="Group 363"/>
          <xdr:cNvGrpSpPr>
            <a:grpSpLocks/>
          </xdr:cNvGrpSpPr>
        </xdr:nvGrpSpPr>
        <xdr:grpSpPr>
          <a:xfrm>
            <a:off x="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64" name="Line 36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Line 36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Line 36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" name="Line 36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Line 36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9" name="Group 369"/>
          <xdr:cNvGrpSpPr>
            <a:grpSpLocks/>
          </xdr:cNvGrpSpPr>
        </xdr:nvGrpSpPr>
        <xdr:grpSpPr>
          <a:xfrm>
            <a:off x="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70" name="Line 37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Line 37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Line 37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" name="Line 37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" name="Line 37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75" name="Group 375"/>
          <xdr:cNvGrpSpPr>
            <a:grpSpLocks/>
          </xdr:cNvGrpSpPr>
        </xdr:nvGrpSpPr>
        <xdr:grpSpPr>
          <a:xfrm>
            <a:off x="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76" name="Line 376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Line 377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Line 378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Line 379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0" name="Line 380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81" name="Group 381"/>
          <xdr:cNvGrpSpPr>
            <a:grpSpLocks/>
          </xdr:cNvGrpSpPr>
        </xdr:nvGrpSpPr>
        <xdr:grpSpPr>
          <a:xfrm>
            <a:off x="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82" name="Line 382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3" name="Line 383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Line 384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Line 385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Line 386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87" name="Group 387"/>
          <xdr:cNvGrpSpPr>
            <a:grpSpLocks/>
          </xdr:cNvGrpSpPr>
        </xdr:nvGrpSpPr>
        <xdr:grpSpPr>
          <a:xfrm>
            <a:off x="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88" name="Line 38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" name="Line 38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0" name="Line 39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1" name="Line 39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2" name="Line 39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3" name="Group 393"/>
          <xdr:cNvGrpSpPr>
            <a:grpSpLocks/>
          </xdr:cNvGrpSpPr>
        </xdr:nvGrpSpPr>
        <xdr:grpSpPr>
          <a:xfrm>
            <a:off x="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394" name="Line 39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Line 39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Line 39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" name="Line 39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Line 39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9" name="Group 399"/>
          <xdr:cNvGrpSpPr>
            <a:grpSpLocks/>
          </xdr:cNvGrpSpPr>
        </xdr:nvGrpSpPr>
        <xdr:grpSpPr>
          <a:xfrm>
            <a:off x="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00" name="Line 40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Line 40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Line 40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3" name="Line 40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4" name="Line 40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5" name="Line 405"/>
          <xdr:cNvSpPr>
            <a:spLocks/>
          </xdr:cNvSpPr>
        </xdr:nvSpPr>
        <xdr:spPr>
          <a:xfrm>
            <a:off x="384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406"/>
          <xdr:cNvSpPr>
            <a:spLocks/>
          </xdr:cNvSpPr>
        </xdr:nvSpPr>
        <xdr:spPr>
          <a:xfrm flipH="1">
            <a:off x="384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407"/>
          <xdr:cNvSpPr>
            <a:spLocks/>
          </xdr:cNvSpPr>
        </xdr:nvSpPr>
        <xdr:spPr>
          <a:xfrm>
            <a:off x="384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408"/>
          <xdr:cNvSpPr>
            <a:spLocks/>
          </xdr:cNvSpPr>
        </xdr:nvSpPr>
        <xdr:spPr>
          <a:xfrm flipH="1">
            <a:off x="384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409"/>
          <xdr:cNvSpPr>
            <a:spLocks/>
          </xdr:cNvSpPr>
        </xdr:nvSpPr>
        <xdr:spPr>
          <a:xfrm>
            <a:off x="384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410"/>
          <xdr:cNvSpPr>
            <a:spLocks/>
          </xdr:cNvSpPr>
        </xdr:nvSpPr>
        <xdr:spPr>
          <a:xfrm flipH="1">
            <a:off x="384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411"/>
          <xdr:cNvSpPr>
            <a:spLocks/>
          </xdr:cNvSpPr>
        </xdr:nvSpPr>
        <xdr:spPr>
          <a:xfrm>
            <a:off x="384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412"/>
          <xdr:cNvSpPr>
            <a:spLocks/>
          </xdr:cNvSpPr>
        </xdr:nvSpPr>
        <xdr:spPr>
          <a:xfrm flipH="1">
            <a:off x="384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413"/>
          <xdr:cNvSpPr>
            <a:spLocks/>
          </xdr:cNvSpPr>
        </xdr:nvSpPr>
        <xdr:spPr>
          <a:xfrm>
            <a:off x="448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414"/>
          <xdr:cNvSpPr>
            <a:spLocks/>
          </xdr:cNvSpPr>
        </xdr:nvSpPr>
        <xdr:spPr>
          <a:xfrm>
            <a:off x="448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415"/>
          <xdr:cNvSpPr>
            <a:spLocks/>
          </xdr:cNvSpPr>
        </xdr:nvSpPr>
        <xdr:spPr>
          <a:xfrm>
            <a:off x="448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416"/>
          <xdr:cNvSpPr>
            <a:spLocks/>
          </xdr:cNvSpPr>
        </xdr:nvSpPr>
        <xdr:spPr>
          <a:xfrm flipH="1">
            <a:off x="576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417"/>
          <xdr:cNvSpPr>
            <a:spLocks/>
          </xdr:cNvSpPr>
        </xdr:nvSpPr>
        <xdr:spPr>
          <a:xfrm>
            <a:off x="576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418"/>
          <xdr:cNvSpPr>
            <a:spLocks/>
          </xdr:cNvSpPr>
        </xdr:nvSpPr>
        <xdr:spPr>
          <a:xfrm>
            <a:off x="448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419"/>
          <xdr:cNvSpPr>
            <a:spLocks/>
          </xdr:cNvSpPr>
        </xdr:nvSpPr>
        <xdr:spPr>
          <a:xfrm>
            <a:off x="576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420"/>
          <xdr:cNvSpPr>
            <a:spLocks/>
          </xdr:cNvSpPr>
        </xdr:nvSpPr>
        <xdr:spPr>
          <a:xfrm flipH="1">
            <a:off x="576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421"/>
          <xdr:cNvSpPr>
            <a:spLocks/>
          </xdr:cNvSpPr>
        </xdr:nvSpPr>
        <xdr:spPr>
          <a:xfrm>
            <a:off x="64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422"/>
          <xdr:cNvSpPr>
            <a:spLocks/>
          </xdr:cNvSpPr>
        </xdr:nvSpPr>
        <xdr:spPr>
          <a:xfrm>
            <a:off x="64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423"/>
          <xdr:cNvSpPr>
            <a:spLocks/>
          </xdr:cNvSpPr>
        </xdr:nvSpPr>
        <xdr:spPr>
          <a:xfrm>
            <a:off x="768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424"/>
          <xdr:cNvSpPr>
            <a:spLocks/>
          </xdr:cNvSpPr>
        </xdr:nvSpPr>
        <xdr:spPr>
          <a:xfrm flipV="1">
            <a:off x="768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425"/>
          <xdr:cNvSpPr>
            <a:spLocks/>
          </xdr:cNvSpPr>
        </xdr:nvSpPr>
        <xdr:spPr>
          <a:xfrm>
            <a:off x="832" y="425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</xdr:row>
      <xdr:rowOff>0</xdr:rowOff>
    </xdr:from>
    <xdr:to>
      <xdr:col>15</xdr:col>
      <xdr:colOff>0</xdr:colOff>
      <xdr:row>48</xdr:row>
      <xdr:rowOff>0</xdr:rowOff>
    </xdr:to>
    <xdr:grpSp>
      <xdr:nvGrpSpPr>
        <xdr:cNvPr id="426" name="Group 426"/>
        <xdr:cNvGrpSpPr>
          <a:grpSpLocks/>
        </xdr:cNvGrpSpPr>
      </xdr:nvGrpSpPr>
      <xdr:grpSpPr>
        <a:xfrm>
          <a:off x="609600" y="342900"/>
          <a:ext cx="8534400" cy="7448550"/>
          <a:chOff x="64" y="34"/>
          <a:chExt cx="896" cy="782"/>
        </a:xfrm>
        <a:solidFill>
          <a:srgbClr val="FFFFFF"/>
        </a:solidFill>
      </xdr:grpSpPr>
      <xdr:grpSp>
        <xdr:nvGrpSpPr>
          <xdr:cNvPr id="427" name="Group 427"/>
          <xdr:cNvGrpSpPr>
            <a:grpSpLocks/>
          </xdr:cNvGrpSpPr>
        </xdr:nvGrpSpPr>
        <xdr:grpSpPr>
          <a:xfrm>
            <a:off x="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28" name="Line 42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9" name="Line 42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0" name="Line 43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1" name="Line 43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2" name="Line 43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3" name="Group 433"/>
          <xdr:cNvGrpSpPr>
            <a:grpSpLocks/>
          </xdr:cNvGrpSpPr>
        </xdr:nvGrpSpPr>
        <xdr:grpSpPr>
          <a:xfrm>
            <a:off x="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34" name="Line 43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5" name="Line 43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6" name="Line 43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7" name="Line 43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8" name="Line 43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9" name="Group 439"/>
          <xdr:cNvGrpSpPr>
            <a:grpSpLocks/>
          </xdr:cNvGrpSpPr>
        </xdr:nvGrpSpPr>
        <xdr:grpSpPr>
          <a:xfrm>
            <a:off x="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40" name="Line 44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1" name="Line 44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2" name="Line 44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3" name="Line 44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4" name="Line 44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45" name="Group 445"/>
          <xdr:cNvGrpSpPr>
            <a:grpSpLocks/>
          </xdr:cNvGrpSpPr>
        </xdr:nvGrpSpPr>
        <xdr:grpSpPr>
          <a:xfrm>
            <a:off x="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46" name="Line 446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Line 447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Line 448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Line 449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Line 450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51" name="Group 451"/>
          <xdr:cNvGrpSpPr>
            <a:grpSpLocks/>
          </xdr:cNvGrpSpPr>
        </xdr:nvGrpSpPr>
        <xdr:grpSpPr>
          <a:xfrm>
            <a:off x="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52" name="Line 452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3" name="Line 453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4" name="Line 454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5" name="Line 455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Line 456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57" name="Group 457"/>
          <xdr:cNvGrpSpPr>
            <a:grpSpLocks/>
          </xdr:cNvGrpSpPr>
        </xdr:nvGrpSpPr>
        <xdr:grpSpPr>
          <a:xfrm>
            <a:off x="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58" name="Line 45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9" name="Line 45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0" name="Line 46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1" name="Line 46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Line 46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63" name="Group 463"/>
          <xdr:cNvGrpSpPr>
            <a:grpSpLocks/>
          </xdr:cNvGrpSpPr>
        </xdr:nvGrpSpPr>
        <xdr:grpSpPr>
          <a:xfrm>
            <a:off x="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64" name="Line 46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5" name="Line 46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6" name="Line 46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7" name="Line 46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8" name="Line 46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69" name="Group 469"/>
          <xdr:cNvGrpSpPr>
            <a:grpSpLocks/>
          </xdr:cNvGrpSpPr>
        </xdr:nvGrpSpPr>
        <xdr:grpSpPr>
          <a:xfrm>
            <a:off x="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70" name="Line 47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Line 47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Line 47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Line 47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Line 47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75" name="Line 475"/>
          <xdr:cNvSpPr>
            <a:spLocks/>
          </xdr:cNvSpPr>
        </xdr:nvSpPr>
        <xdr:spPr>
          <a:xfrm>
            <a:off x="384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Line 476"/>
          <xdr:cNvSpPr>
            <a:spLocks/>
          </xdr:cNvSpPr>
        </xdr:nvSpPr>
        <xdr:spPr>
          <a:xfrm flipH="1">
            <a:off x="384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Line 477"/>
          <xdr:cNvSpPr>
            <a:spLocks/>
          </xdr:cNvSpPr>
        </xdr:nvSpPr>
        <xdr:spPr>
          <a:xfrm>
            <a:off x="384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Line 478"/>
          <xdr:cNvSpPr>
            <a:spLocks/>
          </xdr:cNvSpPr>
        </xdr:nvSpPr>
        <xdr:spPr>
          <a:xfrm flipH="1">
            <a:off x="384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479"/>
          <xdr:cNvSpPr>
            <a:spLocks/>
          </xdr:cNvSpPr>
        </xdr:nvSpPr>
        <xdr:spPr>
          <a:xfrm>
            <a:off x="384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480"/>
          <xdr:cNvSpPr>
            <a:spLocks/>
          </xdr:cNvSpPr>
        </xdr:nvSpPr>
        <xdr:spPr>
          <a:xfrm flipH="1">
            <a:off x="384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481"/>
          <xdr:cNvSpPr>
            <a:spLocks/>
          </xdr:cNvSpPr>
        </xdr:nvSpPr>
        <xdr:spPr>
          <a:xfrm>
            <a:off x="384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482"/>
          <xdr:cNvSpPr>
            <a:spLocks/>
          </xdr:cNvSpPr>
        </xdr:nvSpPr>
        <xdr:spPr>
          <a:xfrm flipH="1">
            <a:off x="384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483"/>
          <xdr:cNvSpPr>
            <a:spLocks/>
          </xdr:cNvSpPr>
        </xdr:nvSpPr>
        <xdr:spPr>
          <a:xfrm>
            <a:off x="448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484"/>
          <xdr:cNvSpPr>
            <a:spLocks/>
          </xdr:cNvSpPr>
        </xdr:nvSpPr>
        <xdr:spPr>
          <a:xfrm>
            <a:off x="448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Line 485"/>
          <xdr:cNvSpPr>
            <a:spLocks/>
          </xdr:cNvSpPr>
        </xdr:nvSpPr>
        <xdr:spPr>
          <a:xfrm>
            <a:off x="448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486"/>
          <xdr:cNvSpPr>
            <a:spLocks/>
          </xdr:cNvSpPr>
        </xdr:nvSpPr>
        <xdr:spPr>
          <a:xfrm flipH="1">
            <a:off x="576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487"/>
          <xdr:cNvSpPr>
            <a:spLocks/>
          </xdr:cNvSpPr>
        </xdr:nvSpPr>
        <xdr:spPr>
          <a:xfrm>
            <a:off x="576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488"/>
          <xdr:cNvSpPr>
            <a:spLocks/>
          </xdr:cNvSpPr>
        </xdr:nvSpPr>
        <xdr:spPr>
          <a:xfrm>
            <a:off x="448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Line 489"/>
          <xdr:cNvSpPr>
            <a:spLocks/>
          </xdr:cNvSpPr>
        </xdr:nvSpPr>
        <xdr:spPr>
          <a:xfrm>
            <a:off x="576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Line 490"/>
          <xdr:cNvSpPr>
            <a:spLocks/>
          </xdr:cNvSpPr>
        </xdr:nvSpPr>
        <xdr:spPr>
          <a:xfrm flipH="1">
            <a:off x="576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491"/>
          <xdr:cNvSpPr>
            <a:spLocks/>
          </xdr:cNvSpPr>
        </xdr:nvSpPr>
        <xdr:spPr>
          <a:xfrm>
            <a:off x="64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492"/>
          <xdr:cNvSpPr>
            <a:spLocks/>
          </xdr:cNvSpPr>
        </xdr:nvSpPr>
        <xdr:spPr>
          <a:xfrm>
            <a:off x="64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493"/>
          <xdr:cNvSpPr>
            <a:spLocks/>
          </xdr:cNvSpPr>
        </xdr:nvSpPr>
        <xdr:spPr>
          <a:xfrm>
            <a:off x="768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494"/>
          <xdr:cNvSpPr>
            <a:spLocks/>
          </xdr:cNvSpPr>
        </xdr:nvSpPr>
        <xdr:spPr>
          <a:xfrm flipV="1">
            <a:off x="768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495"/>
          <xdr:cNvSpPr>
            <a:spLocks/>
          </xdr:cNvSpPr>
        </xdr:nvSpPr>
        <xdr:spPr>
          <a:xfrm>
            <a:off x="832" y="425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54</xdr:row>
      <xdr:rowOff>0</xdr:rowOff>
    </xdr:from>
    <xdr:to>
      <xdr:col>15</xdr:col>
      <xdr:colOff>0</xdr:colOff>
      <xdr:row>100</xdr:row>
      <xdr:rowOff>0</xdr:rowOff>
    </xdr:to>
    <xdr:grpSp>
      <xdr:nvGrpSpPr>
        <xdr:cNvPr id="496" name="Group 496"/>
        <xdr:cNvGrpSpPr>
          <a:grpSpLocks/>
        </xdr:cNvGrpSpPr>
      </xdr:nvGrpSpPr>
      <xdr:grpSpPr>
        <a:xfrm>
          <a:off x="609600" y="8715375"/>
          <a:ext cx="8534400" cy="7448550"/>
          <a:chOff x="64" y="34"/>
          <a:chExt cx="896" cy="782"/>
        </a:xfrm>
        <a:solidFill>
          <a:srgbClr val="FFFFFF"/>
        </a:solidFill>
      </xdr:grpSpPr>
      <xdr:grpSp>
        <xdr:nvGrpSpPr>
          <xdr:cNvPr id="497" name="Group 497"/>
          <xdr:cNvGrpSpPr>
            <a:grpSpLocks/>
          </xdr:cNvGrpSpPr>
        </xdr:nvGrpSpPr>
        <xdr:grpSpPr>
          <a:xfrm>
            <a:off x="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498" name="Line 49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9" name="Line 49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0" name="Line 50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1" name="Line 50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2" name="Line 50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3" name="Group 503"/>
          <xdr:cNvGrpSpPr>
            <a:grpSpLocks/>
          </xdr:cNvGrpSpPr>
        </xdr:nvGrpSpPr>
        <xdr:grpSpPr>
          <a:xfrm>
            <a:off x="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04" name="Line 50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5" name="Line 50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6" name="Line 50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7" name="Line 50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8" name="Line 50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9" name="Group 509"/>
          <xdr:cNvGrpSpPr>
            <a:grpSpLocks/>
          </xdr:cNvGrpSpPr>
        </xdr:nvGrpSpPr>
        <xdr:grpSpPr>
          <a:xfrm>
            <a:off x="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10" name="Line 51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1" name="Line 51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2" name="Line 51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3" name="Line 51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4" name="Line 51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15" name="Group 515"/>
          <xdr:cNvGrpSpPr>
            <a:grpSpLocks/>
          </xdr:cNvGrpSpPr>
        </xdr:nvGrpSpPr>
        <xdr:grpSpPr>
          <a:xfrm>
            <a:off x="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16" name="Line 516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7" name="Line 517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8" name="Line 518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Line 519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0" name="Line 520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1" name="Group 521"/>
          <xdr:cNvGrpSpPr>
            <a:grpSpLocks/>
          </xdr:cNvGrpSpPr>
        </xdr:nvGrpSpPr>
        <xdr:grpSpPr>
          <a:xfrm>
            <a:off x="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22" name="Line 522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3" name="Line 523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4" name="Line 524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5" name="Line 525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6" name="Line 526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7" name="Group 527"/>
          <xdr:cNvGrpSpPr>
            <a:grpSpLocks/>
          </xdr:cNvGrpSpPr>
        </xdr:nvGrpSpPr>
        <xdr:grpSpPr>
          <a:xfrm>
            <a:off x="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28" name="Line 52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9" name="Line 52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0" name="Line 53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1" name="Line 53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2" name="Line 53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33" name="Group 533"/>
          <xdr:cNvGrpSpPr>
            <a:grpSpLocks/>
          </xdr:cNvGrpSpPr>
        </xdr:nvGrpSpPr>
        <xdr:grpSpPr>
          <a:xfrm>
            <a:off x="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34" name="Line 53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5" name="Line 53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6" name="Line 53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7" name="Line 53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8" name="Line 53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39" name="Group 539"/>
          <xdr:cNvGrpSpPr>
            <a:grpSpLocks/>
          </xdr:cNvGrpSpPr>
        </xdr:nvGrpSpPr>
        <xdr:grpSpPr>
          <a:xfrm>
            <a:off x="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40" name="Line 54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1" name="Line 54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2" name="Line 54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Line 54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4" name="Line 54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5" name="Line 545"/>
          <xdr:cNvSpPr>
            <a:spLocks/>
          </xdr:cNvSpPr>
        </xdr:nvSpPr>
        <xdr:spPr>
          <a:xfrm>
            <a:off x="384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Line 546"/>
          <xdr:cNvSpPr>
            <a:spLocks/>
          </xdr:cNvSpPr>
        </xdr:nvSpPr>
        <xdr:spPr>
          <a:xfrm flipH="1">
            <a:off x="384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Line 547"/>
          <xdr:cNvSpPr>
            <a:spLocks/>
          </xdr:cNvSpPr>
        </xdr:nvSpPr>
        <xdr:spPr>
          <a:xfrm>
            <a:off x="384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Line 548"/>
          <xdr:cNvSpPr>
            <a:spLocks/>
          </xdr:cNvSpPr>
        </xdr:nvSpPr>
        <xdr:spPr>
          <a:xfrm flipH="1">
            <a:off x="384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Line 549"/>
          <xdr:cNvSpPr>
            <a:spLocks/>
          </xdr:cNvSpPr>
        </xdr:nvSpPr>
        <xdr:spPr>
          <a:xfrm>
            <a:off x="384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Line 550"/>
          <xdr:cNvSpPr>
            <a:spLocks/>
          </xdr:cNvSpPr>
        </xdr:nvSpPr>
        <xdr:spPr>
          <a:xfrm flipH="1">
            <a:off x="384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Line 551"/>
          <xdr:cNvSpPr>
            <a:spLocks/>
          </xdr:cNvSpPr>
        </xdr:nvSpPr>
        <xdr:spPr>
          <a:xfrm>
            <a:off x="384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Line 552"/>
          <xdr:cNvSpPr>
            <a:spLocks/>
          </xdr:cNvSpPr>
        </xdr:nvSpPr>
        <xdr:spPr>
          <a:xfrm flipH="1">
            <a:off x="384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Line 553"/>
          <xdr:cNvSpPr>
            <a:spLocks/>
          </xdr:cNvSpPr>
        </xdr:nvSpPr>
        <xdr:spPr>
          <a:xfrm>
            <a:off x="448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Line 554"/>
          <xdr:cNvSpPr>
            <a:spLocks/>
          </xdr:cNvSpPr>
        </xdr:nvSpPr>
        <xdr:spPr>
          <a:xfrm>
            <a:off x="448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Line 555"/>
          <xdr:cNvSpPr>
            <a:spLocks/>
          </xdr:cNvSpPr>
        </xdr:nvSpPr>
        <xdr:spPr>
          <a:xfrm>
            <a:off x="448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Line 556"/>
          <xdr:cNvSpPr>
            <a:spLocks/>
          </xdr:cNvSpPr>
        </xdr:nvSpPr>
        <xdr:spPr>
          <a:xfrm flipH="1">
            <a:off x="576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Line 557"/>
          <xdr:cNvSpPr>
            <a:spLocks/>
          </xdr:cNvSpPr>
        </xdr:nvSpPr>
        <xdr:spPr>
          <a:xfrm>
            <a:off x="576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Line 558"/>
          <xdr:cNvSpPr>
            <a:spLocks/>
          </xdr:cNvSpPr>
        </xdr:nvSpPr>
        <xdr:spPr>
          <a:xfrm>
            <a:off x="448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Line 559"/>
          <xdr:cNvSpPr>
            <a:spLocks/>
          </xdr:cNvSpPr>
        </xdr:nvSpPr>
        <xdr:spPr>
          <a:xfrm>
            <a:off x="576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Line 560"/>
          <xdr:cNvSpPr>
            <a:spLocks/>
          </xdr:cNvSpPr>
        </xdr:nvSpPr>
        <xdr:spPr>
          <a:xfrm flipH="1">
            <a:off x="576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Line 561"/>
          <xdr:cNvSpPr>
            <a:spLocks/>
          </xdr:cNvSpPr>
        </xdr:nvSpPr>
        <xdr:spPr>
          <a:xfrm>
            <a:off x="64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Line 562"/>
          <xdr:cNvSpPr>
            <a:spLocks/>
          </xdr:cNvSpPr>
        </xdr:nvSpPr>
        <xdr:spPr>
          <a:xfrm>
            <a:off x="64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Line 563"/>
          <xdr:cNvSpPr>
            <a:spLocks/>
          </xdr:cNvSpPr>
        </xdr:nvSpPr>
        <xdr:spPr>
          <a:xfrm>
            <a:off x="768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564"/>
          <xdr:cNvSpPr>
            <a:spLocks/>
          </xdr:cNvSpPr>
        </xdr:nvSpPr>
        <xdr:spPr>
          <a:xfrm flipV="1">
            <a:off x="768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Line 565"/>
          <xdr:cNvSpPr>
            <a:spLocks/>
          </xdr:cNvSpPr>
        </xdr:nvSpPr>
        <xdr:spPr>
          <a:xfrm>
            <a:off x="832" y="425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54</xdr:row>
      <xdr:rowOff>0</xdr:rowOff>
    </xdr:from>
    <xdr:to>
      <xdr:col>15</xdr:col>
      <xdr:colOff>0</xdr:colOff>
      <xdr:row>100</xdr:row>
      <xdr:rowOff>0</xdr:rowOff>
    </xdr:to>
    <xdr:grpSp>
      <xdr:nvGrpSpPr>
        <xdr:cNvPr id="566" name="Group 566"/>
        <xdr:cNvGrpSpPr>
          <a:grpSpLocks/>
        </xdr:cNvGrpSpPr>
      </xdr:nvGrpSpPr>
      <xdr:grpSpPr>
        <a:xfrm>
          <a:off x="609600" y="8715375"/>
          <a:ext cx="8534400" cy="7448550"/>
          <a:chOff x="64" y="34"/>
          <a:chExt cx="896" cy="782"/>
        </a:xfrm>
        <a:solidFill>
          <a:srgbClr val="FFFFFF"/>
        </a:solidFill>
      </xdr:grpSpPr>
      <xdr:grpSp>
        <xdr:nvGrpSpPr>
          <xdr:cNvPr id="567" name="Group 567"/>
          <xdr:cNvGrpSpPr>
            <a:grpSpLocks/>
          </xdr:cNvGrpSpPr>
        </xdr:nvGrpSpPr>
        <xdr:grpSpPr>
          <a:xfrm>
            <a:off x="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68" name="Line 56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9" name="Line 56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0" name="Line 57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1" name="Line 57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2" name="Line 57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73" name="Group 573"/>
          <xdr:cNvGrpSpPr>
            <a:grpSpLocks/>
          </xdr:cNvGrpSpPr>
        </xdr:nvGrpSpPr>
        <xdr:grpSpPr>
          <a:xfrm>
            <a:off x="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74" name="Line 57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5" name="Line 57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6" name="Line 57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7" name="Line 57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8" name="Line 57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79" name="Group 579"/>
          <xdr:cNvGrpSpPr>
            <a:grpSpLocks/>
          </xdr:cNvGrpSpPr>
        </xdr:nvGrpSpPr>
        <xdr:grpSpPr>
          <a:xfrm>
            <a:off x="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80" name="Line 58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1" name="Line 58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2" name="Line 58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3" name="Line 58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4" name="Line 58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85" name="Group 585"/>
          <xdr:cNvGrpSpPr>
            <a:grpSpLocks/>
          </xdr:cNvGrpSpPr>
        </xdr:nvGrpSpPr>
        <xdr:grpSpPr>
          <a:xfrm>
            <a:off x="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86" name="Line 586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7" name="Line 587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8" name="Line 588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9" name="Line 589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0" name="Line 590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1" name="Group 591"/>
          <xdr:cNvGrpSpPr>
            <a:grpSpLocks/>
          </xdr:cNvGrpSpPr>
        </xdr:nvGrpSpPr>
        <xdr:grpSpPr>
          <a:xfrm>
            <a:off x="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92" name="Line 592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3" name="Line 593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4" name="Line 594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5" name="Line 595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6" name="Line 596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7" name="Group 597"/>
          <xdr:cNvGrpSpPr>
            <a:grpSpLocks/>
          </xdr:cNvGrpSpPr>
        </xdr:nvGrpSpPr>
        <xdr:grpSpPr>
          <a:xfrm>
            <a:off x="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598" name="Line 59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9" name="Line 59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0" name="Line 60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1" name="Line 60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2" name="Line 60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03" name="Group 603"/>
          <xdr:cNvGrpSpPr>
            <a:grpSpLocks/>
          </xdr:cNvGrpSpPr>
        </xdr:nvGrpSpPr>
        <xdr:grpSpPr>
          <a:xfrm>
            <a:off x="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604" name="Line 60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5" name="Line 60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6" name="Line 60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7" name="Line 60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8" name="Line 60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09" name="Group 609"/>
          <xdr:cNvGrpSpPr>
            <a:grpSpLocks/>
          </xdr:cNvGrpSpPr>
        </xdr:nvGrpSpPr>
        <xdr:grpSpPr>
          <a:xfrm>
            <a:off x="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610" name="Line 61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1" name="Line 61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2" name="Line 61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3" name="Line 61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4" name="Line 61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15" name="Line 615"/>
          <xdr:cNvSpPr>
            <a:spLocks/>
          </xdr:cNvSpPr>
        </xdr:nvSpPr>
        <xdr:spPr>
          <a:xfrm>
            <a:off x="384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Line 616"/>
          <xdr:cNvSpPr>
            <a:spLocks/>
          </xdr:cNvSpPr>
        </xdr:nvSpPr>
        <xdr:spPr>
          <a:xfrm flipH="1">
            <a:off x="384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Line 617"/>
          <xdr:cNvSpPr>
            <a:spLocks/>
          </xdr:cNvSpPr>
        </xdr:nvSpPr>
        <xdr:spPr>
          <a:xfrm>
            <a:off x="384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Line 618"/>
          <xdr:cNvSpPr>
            <a:spLocks/>
          </xdr:cNvSpPr>
        </xdr:nvSpPr>
        <xdr:spPr>
          <a:xfrm flipH="1">
            <a:off x="384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Line 619"/>
          <xdr:cNvSpPr>
            <a:spLocks/>
          </xdr:cNvSpPr>
        </xdr:nvSpPr>
        <xdr:spPr>
          <a:xfrm>
            <a:off x="384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Line 620"/>
          <xdr:cNvSpPr>
            <a:spLocks/>
          </xdr:cNvSpPr>
        </xdr:nvSpPr>
        <xdr:spPr>
          <a:xfrm flipH="1">
            <a:off x="384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Line 621"/>
          <xdr:cNvSpPr>
            <a:spLocks/>
          </xdr:cNvSpPr>
        </xdr:nvSpPr>
        <xdr:spPr>
          <a:xfrm>
            <a:off x="384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Line 622"/>
          <xdr:cNvSpPr>
            <a:spLocks/>
          </xdr:cNvSpPr>
        </xdr:nvSpPr>
        <xdr:spPr>
          <a:xfrm flipH="1">
            <a:off x="384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Line 623"/>
          <xdr:cNvSpPr>
            <a:spLocks/>
          </xdr:cNvSpPr>
        </xdr:nvSpPr>
        <xdr:spPr>
          <a:xfrm>
            <a:off x="448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624"/>
          <xdr:cNvSpPr>
            <a:spLocks/>
          </xdr:cNvSpPr>
        </xdr:nvSpPr>
        <xdr:spPr>
          <a:xfrm>
            <a:off x="448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Line 625"/>
          <xdr:cNvSpPr>
            <a:spLocks/>
          </xdr:cNvSpPr>
        </xdr:nvSpPr>
        <xdr:spPr>
          <a:xfrm>
            <a:off x="448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Line 626"/>
          <xdr:cNvSpPr>
            <a:spLocks/>
          </xdr:cNvSpPr>
        </xdr:nvSpPr>
        <xdr:spPr>
          <a:xfrm flipH="1">
            <a:off x="576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627"/>
          <xdr:cNvSpPr>
            <a:spLocks/>
          </xdr:cNvSpPr>
        </xdr:nvSpPr>
        <xdr:spPr>
          <a:xfrm>
            <a:off x="576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Line 628"/>
          <xdr:cNvSpPr>
            <a:spLocks/>
          </xdr:cNvSpPr>
        </xdr:nvSpPr>
        <xdr:spPr>
          <a:xfrm>
            <a:off x="448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Line 629"/>
          <xdr:cNvSpPr>
            <a:spLocks/>
          </xdr:cNvSpPr>
        </xdr:nvSpPr>
        <xdr:spPr>
          <a:xfrm>
            <a:off x="576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Line 630"/>
          <xdr:cNvSpPr>
            <a:spLocks/>
          </xdr:cNvSpPr>
        </xdr:nvSpPr>
        <xdr:spPr>
          <a:xfrm flipH="1">
            <a:off x="576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Line 631"/>
          <xdr:cNvSpPr>
            <a:spLocks/>
          </xdr:cNvSpPr>
        </xdr:nvSpPr>
        <xdr:spPr>
          <a:xfrm>
            <a:off x="64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Line 632"/>
          <xdr:cNvSpPr>
            <a:spLocks/>
          </xdr:cNvSpPr>
        </xdr:nvSpPr>
        <xdr:spPr>
          <a:xfrm>
            <a:off x="64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Line 633"/>
          <xdr:cNvSpPr>
            <a:spLocks/>
          </xdr:cNvSpPr>
        </xdr:nvSpPr>
        <xdr:spPr>
          <a:xfrm>
            <a:off x="768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634"/>
          <xdr:cNvSpPr>
            <a:spLocks/>
          </xdr:cNvSpPr>
        </xdr:nvSpPr>
        <xdr:spPr>
          <a:xfrm flipV="1">
            <a:off x="768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Line 635"/>
          <xdr:cNvSpPr>
            <a:spLocks/>
          </xdr:cNvSpPr>
        </xdr:nvSpPr>
        <xdr:spPr>
          <a:xfrm>
            <a:off x="832" y="425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54</xdr:row>
      <xdr:rowOff>0</xdr:rowOff>
    </xdr:from>
    <xdr:to>
      <xdr:col>15</xdr:col>
      <xdr:colOff>0</xdr:colOff>
      <xdr:row>100</xdr:row>
      <xdr:rowOff>0</xdr:rowOff>
    </xdr:to>
    <xdr:grpSp>
      <xdr:nvGrpSpPr>
        <xdr:cNvPr id="636" name="Group 636"/>
        <xdr:cNvGrpSpPr>
          <a:grpSpLocks/>
        </xdr:cNvGrpSpPr>
      </xdr:nvGrpSpPr>
      <xdr:grpSpPr>
        <a:xfrm>
          <a:off x="609600" y="8715375"/>
          <a:ext cx="8534400" cy="7448550"/>
          <a:chOff x="64" y="34"/>
          <a:chExt cx="896" cy="782"/>
        </a:xfrm>
        <a:solidFill>
          <a:srgbClr val="FFFFFF"/>
        </a:solidFill>
      </xdr:grpSpPr>
      <xdr:grpSp>
        <xdr:nvGrpSpPr>
          <xdr:cNvPr id="637" name="Group 637"/>
          <xdr:cNvGrpSpPr>
            <a:grpSpLocks/>
          </xdr:cNvGrpSpPr>
        </xdr:nvGrpSpPr>
        <xdr:grpSpPr>
          <a:xfrm>
            <a:off x="64" y="3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638" name="Line 63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9" name="Line 63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0" name="Line 64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1" name="Line 64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2" name="Line 64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43" name="Group 643"/>
          <xdr:cNvGrpSpPr>
            <a:grpSpLocks/>
          </xdr:cNvGrpSpPr>
        </xdr:nvGrpSpPr>
        <xdr:grpSpPr>
          <a:xfrm>
            <a:off x="64" y="13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644" name="Line 64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5" name="Line 64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6" name="Line 64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7" name="Line 64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8" name="Line 64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49" name="Group 649"/>
          <xdr:cNvGrpSpPr>
            <a:grpSpLocks/>
          </xdr:cNvGrpSpPr>
        </xdr:nvGrpSpPr>
        <xdr:grpSpPr>
          <a:xfrm>
            <a:off x="64" y="23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650" name="Line 65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1" name="Line 65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2" name="Line 65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3" name="Line 65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4" name="Line 65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55" name="Group 655"/>
          <xdr:cNvGrpSpPr>
            <a:grpSpLocks/>
          </xdr:cNvGrpSpPr>
        </xdr:nvGrpSpPr>
        <xdr:grpSpPr>
          <a:xfrm>
            <a:off x="64" y="340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656" name="Line 656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7" name="Line 657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8" name="Line 658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9" name="Line 659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0" name="Line 660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61" name="Group 661"/>
          <xdr:cNvGrpSpPr>
            <a:grpSpLocks/>
          </xdr:cNvGrpSpPr>
        </xdr:nvGrpSpPr>
        <xdr:grpSpPr>
          <a:xfrm>
            <a:off x="64" y="442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662" name="Line 662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3" name="Line 663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4" name="Line 664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5" name="Line 665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6" name="Line 666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67" name="Group 667"/>
          <xdr:cNvGrpSpPr>
            <a:grpSpLocks/>
          </xdr:cNvGrpSpPr>
        </xdr:nvGrpSpPr>
        <xdr:grpSpPr>
          <a:xfrm>
            <a:off x="64" y="544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668" name="Line 668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9" name="Line 669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0" name="Line 670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1" name="Line 671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2" name="Line 672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73" name="Group 673"/>
          <xdr:cNvGrpSpPr>
            <a:grpSpLocks/>
          </xdr:cNvGrpSpPr>
        </xdr:nvGrpSpPr>
        <xdr:grpSpPr>
          <a:xfrm>
            <a:off x="64" y="646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674" name="Line 674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5" name="Line 675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6" name="Line 676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7" name="Line 677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8" name="Line 678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79" name="Group 679"/>
          <xdr:cNvGrpSpPr>
            <a:grpSpLocks/>
          </xdr:cNvGrpSpPr>
        </xdr:nvGrpSpPr>
        <xdr:grpSpPr>
          <a:xfrm>
            <a:off x="64" y="748"/>
            <a:ext cx="320" cy="68"/>
            <a:chOff x="256" y="34"/>
            <a:chExt cx="320" cy="68"/>
          </a:xfrm>
          <a:solidFill>
            <a:srgbClr val="FFFFFF"/>
          </a:solidFill>
        </xdr:grpSpPr>
        <xdr:sp>
          <xdr:nvSpPr>
            <xdr:cNvPr id="680" name="Line 680"/>
            <xdr:cNvSpPr>
              <a:spLocks/>
            </xdr:cNvSpPr>
          </xdr:nvSpPr>
          <xdr:spPr>
            <a:xfrm>
              <a:off x="256" y="34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1" name="Line 681"/>
            <xdr:cNvSpPr>
              <a:spLocks/>
            </xdr:cNvSpPr>
          </xdr:nvSpPr>
          <xdr:spPr>
            <a:xfrm>
              <a:off x="384" y="34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2" name="Line 682"/>
            <xdr:cNvSpPr>
              <a:spLocks/>
            </xdr:cNvSpPr>
          </xdr:nvSpPr>
          <xdr:spPr>
            <a:xfrm flipH="1">
              <a:off x="384" y="68"/>
              <a:ext cx="64" cy="3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3" name="Line 683"/>
            <xdr:cNvSpPr>
              <a:spLocks/>
            </xdr:cNvSpPr>
          </xdr:nvSpPr>
          <xdr:spPr>
            <a:xfrm flipH="1">
              <a:off x="256" y="102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4" name="Line 684"/>
            <xdr:cNvSpPr>
              <a:spLocks/>
            </xdr:cNvSpPr>
          </xdr:nvSpPr>
          <xdr:spPr>
            <a:xfrm>
              <a:off x="448" y="68"/>
              <a:ext cx="1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85" name="Line 685"/>
          <xdr:cNvSpPr>
            <a:spLocks/>
          </xdr:cNvSpPr>
        </xdr:nvSpPr>
        <xdr:spPr>
          <a:xfrm>
            <a:off x="384" y="68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Line 686"/>
          <xdr:cNvSpPr>
            <a:spLocks/>
          </xdr:cNvSpPr>
        </xdr:nvSpPr>
        <xdr:spPr>
          <a:xfrm flipH="1">
            <a:off x="384" y="119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Line 687"/>
          <xdr:cNvSpPr>
            <a:spLocks/>
          </xdr:cNvSpPr>
        </xdr:nvSpPr>
        <xdr:spPr>
          <a:xfrm>
            <a:off x="384" y="272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Line 688"/>
          <xdr:cNvSpPr>
            <a:spLocks/>
          </xdr:cNvSpPr>
        </xdr:nvSpPr>
        <xdr:spPr>
          <a:xfrm flipH="1">
            <a:off x="384" y="323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Line 689"/>
          <xdr:cNvSpPr>
            <a:spLocks/>
          </xdr:cNvSpPr>
        </xdr:nvSpPr>
        <xdr:spPr>
          <a:xfrm>
            <a:off x="384" y="476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Line 690"/>
          <xdr:cNvSpPr>
            <a:spLocks/>
          </xdr:cNvSpPr>
        </xdr:nvSpPr>
        <xdr:spPr>
          <a:xfrm flipH="1">
            <a:off x="384" y="527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Line 691"/>
          <xdr:cNvSpPr>
            <a:spLocks/>
          </xdr:cNvSpPr>
        </xdr:nvSpPr>
        <xdr:spPr>
          <a:xfrm>
            <a:off x="384" y="680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Line 692"/>
          <xdr:cNvSpPr>
            <a:spLocks/>
          </xdr:cNvSpPr>
        </xdr:nvSpPr>
        <xdr:spPr>
          <a:xfrm flipH="1">
            <a:off x="384" y="731"/>
            <a:ext cx="64" cy="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Line 693"/>
          <xdr:cNvSpPr>
            <a:spLocks/>
          </xdr:cNvSpPr>
        </xdr:nvSpPr>
        <xdr:spPr>
          <a:xfrm>
            <a:off x="448" y="323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Line 694"/>
          <xdr:cNvSpPr>
            <a:spLocks/>
          </xdr:cNvSpPr>
        </xdr:nvSpPr>
        <xdr:spPr>
          <a:xfrm>
            <a:off x="448" y="527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Line 695"/>
          <xdr:cNvSpPr>
            <a:spLocks/>
          </xdr:cNvSpPr>
        </xdr:nvSpPr>
        <xdr:spPr>
          <a:xfrm>
            <a:off x="448" y="73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Line 696"/>
          <xdr:cNvSpPr>
            <a:spLocks/>
          </xdr:cNvSpPr>
        </xdr:nvSpPr>
        <xdr:spPr>
          <a:xfrm flipH="1">
            <a:off x="576" y="62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Line 697"/>
          <xdr:cNvSpPr>
            <a:spLocks/>
          </xdr:cNvSpPr>
        </xdr:nvSpPr>
        <xdr:spPr>
          <a:xfrm>
            <a:off x="576" y="527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Line 698"/>
          <xdr:cNvSpPr>
            <a:spLocks/>
          </xdr:cNvSpPr>
        </xdr:nvSpPr>
        <xdr:spPr>
          <a:xfrm>
            <a:off x="448" y="11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Line 699"/>
          <xdr:cNvSpPr>
            <a:spLocks/>
          </xdr:cNvSpPr>
        </xdr:nvSpPr>
        <xdr:spPr>
          <a:xfrm>
            <a:off x="576" y="119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Line 700"/>
          <xdr:cNvSpPr>
            <a:spLocks/>
          </xdr:cNvSpPr>
        </xdr:nvSpPr>
        <xdr:spPr>
          <a:xfrm flipH="1">
            <a:off x="576" y="221"/>
            <a:ext cx="64" cy="1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Line 701"/>
          <xdr:cNvSpPr>
            <a:spLocks/>
          </xdr:cNvSpPr>
        </xdr:nvSpPr>
        <xdr:spPr>
          <a:xfrm>
            <a:off x="640" y="221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Line 702"/>
          <xdr:cNvSpPr>
            <a:spLocks/>
          </xdr:cNvSpPr>
        </xdr:nvSpPr>
        <xdr:spPr>
          <a:xfrm>
            <a:off x="640" y="629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Line 703"/>
          <xdr:cNvSpPr>
            <a:spLocks/>
          </xdr:cNvSpPr>
        </xdr:nvSpPr>
        <xdr:spPr>
          <a:xfrm>
            <a:off x="768" y="221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Line 704"/>
          <xdr:cNvSpPr>
            <a:spLocks/>
          </xdr:cNvSpPr>
        </xdr:nvSpPr>
        <xdr:spPr>
          <a:xfrm flipV="1">
            <a:off x="768" y="425"/>
            <a:ext cx="64" cy="20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Line 705"/>
          <xdr:cNvSpPr>
            <a:spLocks/>
          </xdr:cNvSpPr>
        </xdr:nvSpPr>
        <xdr:spPr>
          <a:xfrm>
            <a:off x="832" y="425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92</xdr:row>
      <xdr:rowOff>0</xdr:rowOff>
    </xdr:from>
    <xdr:to>
      <xdr:col>17</xdr:col>
      <xdr:colOff>0</xdr:colOff>
      <xdr:row>96</xdr:row>
      <xdr:rowOff>0</xdr:rowOff>
    </xdr:to>
    <xdr:grpSp>
      <xdr:nvGrpSpPr>
        <xdr:cNvPr id="706" name="Group 706"/>
        <xdr:cNvGrpSpPr>
          <a:grpSpLocks/>
        </xdr:cNvGrpSpPr>
      </xdr:nvGrpSpPr>
      <xdr:grpSpPr>
        <a:xfrm>
          <a:off x="7315200" y="14868525"/>
          <a:ext cx="3048000" cy="647700"/>
          <a:chOff x="768" y="1564"/>
          <a:chExt cx="320" cy="68"/>
        </a:xfrm>
        <a:solidFill>
          <a:srgbClr val="FFFFFF"/>
        </a:solidFill>
      </xdr:grpSpPr>
      <xdr:sp>
        <xdr:nvSpPr>
          <xdr:cNvPr id="707" name="Line 707"/>
          <xdr:cNvSpPr>
            <a:spLocks/>
          </xdr:cNvSpPr>
        </xdr:nvSpPr>
        <xdr:spPr>
          <a:xfrm>
            <a:off x="768" y="156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Line 708"/>
          <xdr:cNvSpPr>
            <a:spLocks/>
          </xdr:cNvSpPr>
        </xdr:nvSpPr>
        <xdr:spPr>
          <a:xfrm>
            <a:off x="896" y="156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Line 709"/>
          <xdr:cNvSpPr>
            <a:spLocks/>
          </xdr:cNvSpPr>
        </xdr:nvSpPr>
        <xdr:spPr>
          <a:xfrm flipH="1">
            <a:off x="896" y="159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Line 710"/>
          <xdr:cNvSpPr>
            <a:spLocks/>
          </xdr:cNvSpPr>
        </xdr:nvSpPr>
        <xdr:spPr>
          <a:xfrm flipH="1">
            <a:off x="768" y="163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Line 711"/>
          <xdr:cNvSpPr>
            <a:spLocks/>
          </xdr:cNvSpPr>
        </xdr:nvSpPr>
        <xdr:spPr>
          <a:xfrm>
            <a:off x="960" y="159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9600" y="49530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6</xdr:col>
      <xdr:colOff>0</xdr:colOff>
      <xdr:row>12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609600" y="198120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3676650" y="99060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3676650" y="173355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4286250" y="17335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14</xdr:row>
      <xdr:rowOff>0</xdr:rowOff>
    </xdr:from>
    <xdr:to>
      <xdr:col>9</xdr:col>
      <xdr:colOff>0</xdr:colOff>
      <xdr:row>18</xdr:row>
      <xdr:rowOff>0</xdr:rowOff>
    </xdr:to>
    <xdr:grpSp>
      <xdr:nvGrpSpPr>
        <xdr:cNvPr id="16" name="Group 32"/>
        <xdr:cNvGrpSpPr>
          <a:grpSpLocks/>
        </xdr:cNvGrpSpPr>
      </xdr:nvGrpSpPr>
      <xdr:grpSpPr>
        <a:xfrm>
          <a:off x="2428875" y="3467100"/>
          <a:ext cx="3076575" cy="990600"/>
          <a:chOff x="256" y="34"/>
          <a:chExt cx="320" cy="68"/>
        </a:xfrm>
        <a:solidFill>
          <a:srgbClr val="FFFFFF"/>
        </a:solidFill>
      </xdr:grpSpPr>
      <xdr:sp>
        <xdr:nvSpPr>
          <xdr:cNvPr id="17" name="Line 33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34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5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6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37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2" name="Line 38"/>
        <xdr:cNvSpPr>
          <a:spLocks/>
        </xdr:cNvSpPr>
      </xdr:nvSpPr>
      <xdr:spPr>
        <a:xfrm>
          <a:off x="4286250" y="29718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53340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0</xdr:colOff>
      <xdr:row>12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0" y="201930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5</xdr:col>
      <xdr:colOff>0</xdr:colOff>
      <xdr:row>18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350520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0</xdr:colOff>
      <xdr:row>24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0" y="499110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3067050" y="102870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10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3067050" y="177165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3676650" y="17716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28" name="Line 28"/>
        <xdr:cNvSpPr>
          <a:spLocks/>
        </xdr:cNvSpPr>
      </xdr:nvSpPr>
      <xdr:spPr>
        <a:xfrm>
          <a:off x="3067050" y="400050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22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3067050" y="474345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0" name="Line 30"/>
        <xdr:cNvSpPr>
          <a:spLocks/>
        </xdr:cNvSpPr>
      </xdr:nvSpPr>
      <xdr:spPr>
        <a:xfrm>
          <a:off x="3676650" y="47434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13</xdr:row>
      <xdr:rowOff>0</xdr:rowOff>
    </xdr:to>
    <xdr:sp>
      <xdr:nvSpPr>
        <xdr:cNvPr id="31" name="Line 31"/>
        <xdr:cNvSpPr>
          <a:spLocks/>
        </xdr:cNvSpPr>
      </xdr:nvSpPr>
      <xdr:spPr>
        <a:xfrm>
          <a:off x="4895850" y="1771650"/>
          <a:ext cx="60960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4895850" y="3257550"/>
          <a:ext cx="60960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33" name="Line 33"/>
        <xdr:cNvSpPr>
          <a:spLocks/>
        </xdr:cNvSpPr>
      </xdr:nvSpPr>
      <xdr:spPr>
        <a:xfrm>
          <a:off x="5505450" y="32575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22</xdr:row>
      <xdr:rowOff>0</xdr:rowOff>
    </xdr:from>
    <xdr:to>
      <xdr:col>10</xdr:col>
      <xdr:colOff>600075</xdr:colOff>
      <xdr:row>26</xdr:row>
      <xdr:rowOff>0</xdr:rowOff>
    </xdr:to>
    <xdr:grpSp>
      <xdr:nvGrpSpPr>
        <xdr:cNvPr id="34" name="Group 34"/>
        <xdr:cNvGrpSpPr>
          <a:grpSpLocks/>
        </xdr:cNvGrpSpPr>
      </xdr:nvGrpSpPr>
      <xdr:grpSpPr>
        <a:xfrm>
          <a:off x="3648075" y="548640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40" name="Line 40"/>
        <xdr:cNvSpPr>
          <a:spLocks/>
        </xdr:cNvSpPr>
      </xdr:nvSpPr>
      <xdr:spPr>
        <a:xfrm>
          <a:off x="5505450" y="47434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6</xdr:row>
      <xdr:rowOff>123825</xdr:rowOff>
    </xdr:from>
    <xdr:to>
      <xdr:col>11</xdr:col>
      <xdr:colOff>514350</xdr:colOff>
      <xdr:row>8</xdr:row>
      <xdr:rowOff>123825</xdr:rowOff>
    </xdr:to>
    <xdr:sp>
      <xdr:nvSpPr>
        <xdr:cNvPr id="41" name="Line 43"/>
        <xdr:cNvSpPr>
          <a:spLocks/>
        </xdr:cNvSpPr>
      </xdr:nvSpPr>
      <xdr:spPr>
        <a:xfrm flipH="1" flipV="1">
          <a:off x="4695825" y="1647825"/>
          <a:ext cx="2543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16</xdr:row>
      <xdr:rowOff>190500</xdr:rowOff>
    </xdr:from>
    <xdr:to>
      <xdr:col>11</xdr:col>
      <xdr:colOff>476250</xdr:colOff>
      <xdr:row>16</xdr:row>
      <xdr:rowOff>190500</xdr:rowOff>
    </xdr:to>
    <xdr:sp>
      <xdr:nvSpPr>
        <xdr:cNvPr id="42" name="Line 45"/>
        <xdr:cNvSpPr>
          <a:spLocks/>
        </xdr:cNvSpPr>
      </xdr:nvSpPr>
      <xdr:spPr>
        <a:xfrm flipH="1" flipV="1">
          <a:off x="2752725" y="4191000"/>
          <a:ext cx="444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16</xdr:row>
      <xdr:rowOff>171450</xdr:rowOff>
    </xdr:from>
    <xdr:to>
      <xdr:col>11</xdr:col>
      <xdr:colOff>476250</xdr:colOff>
      <xdr:row>19</xdr:row>
      <xdr:rowOff>161925</xdr:rowOff>
    </xdr:to>
    <xdr:sp>
      <xdr:nvSpPr>
        <xdr:cNvPr id="43" name="Line 46"/>
        <xdr:cNvSpPr>
          <a:spLocks/>
        </xdr:cNvSpPr>
      </xdr:nvSpPr>
      <xdr:spPr>
        <a:xfrm flipH="1">
          <a:off x="4210050" y="4171950"/>
          <a:ext cx="29908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11</xdr:row>
      <xdr:rowOff>161925</xdr:rowOff>
    </xdr:from>
    <xdr:to>
      <xdr:col>10</xdr:col>
      <xdr:colOff>581025</xdr:colOff>
      <xdr:row>15</xdr:row>
      <xdr:rowOff>161925</xdr:rowOff>
    </xdr:to>
    <xdr:sp>
      <xdr:nvSpPr>
        <xdr:cNvPr id="44" name="Oval 49"/>
        <xdr:cNvSpPr>
          <a:spLocks/>
        </xdr:cNvSpPr>
      </xdr:nvSpPr>
      <xdr:spPr>
        <a:xfrm>
          <a:off x="5353050" y="2924175"/>
          <a:ext cx="1343025" cy="990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171450</xdr:rowOff>
    </xdr:from>
    <xdr:to>
      <xdr:col>11</xdr:col>
      <xdr:colOff>581025</xdr:colOff>
      <xdr:row>13</xdr:row>
      <xdr:rowOff>171450</xdr:rowOff>
    </xdr:to>
    <xdr:sp>
      <xdr:nvSpPr>
        <xdr:cNvPr id="45" name="Line 50"/>
        <xdr:cNvSpPr>
          <a:spLocks/>
        </xdr:cNvSpPr>
      </xdr:nvSpPr>
      <xdr:spPr>
        <a:xfrm flipH="1" flipV="1">
          <a:off x="6724650" y="34290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161925</xdr:rowOff>
    </xdr:from>
    <xdr:to>
      <xdr:col>11</xdr:col>
      <xdr:colOff>428625</xdr:colOff>
      <xdr:row>9</xdr:row>
      <xdr:rowOff>95250</xdr:rowOff>
    </xdr:to>
    <xdr:sp>
      <xdr:nvSpPr>
        <xdr:cNvPr id="46" name="Line 51"/>
        <xdr:cNvSpPr>
          <a:spLocks/>
        </xdr:cNvSpPr>
      </xdr:nvSpPr>
      <xdr:spPr>
        <a:xfrm flipH="1">
          <a:off x="2867025" y="2181225"/>
          <a:ext cx="4286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8</xdr:row>
      <xdr:rowOff>200025</xdr:rowOff>
    </xdr:from>
    <xdr:to>
      <xdr:col>11</xdr:col>
      <xdr:colOff>476250</xdr:colOff>
      <xdr:row>11</xdr:row>
      <xdr:rowOff>161925</xdr:rowOff>
    </xdr:to>
    <xdr:sp>
      <xdr:nvSpPr>
        <xdr:cNvPr id="47" name="Line 53"/>
        <xdr:cNvSpPr>
          <a:spLocks/>
        </xdr:cNvSpPr>
      </xdr:nvSpPr>
      <xdr:spPr>
        <a:xfrm flipH="1">
          <a:off x="1143000" y="2219325"/>
          <a:ext cx="60579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8</xdr:row>
      <xdr:rowOff>209550</xdr:rowOff>
    </xdr:from>
    <xdr:to>
      <xdr:col>11</xdr:col>
      <xdr:colOff>514350</xdr:colOff>
      <xdr:row>11</xdr:row>
      <xdr:rowOff>133350</xdr:rowOff>
    </xdr:to>
    <xdr:sp>
      <xdr:nvSpPr>
        <xdr:cNvPr id="48" name="Line 54"/>
        <xdr:cNvSpPr>
          <a:spLocks/>
        </xdr:cNvSpPr>
      </xdr:nvSpPr>
      <xdr:spPr>
        <a:xfrm flipH="1">
          <a:off x="6572250" y="2228850"/>
          <a:ext cx="6667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9600" y="49530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6</xdr:col>
      <xdr:colOff>0</xdr:colOff>
      <xdr:row>12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609600" y="198120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14</xdr:row>
      <xdr:rowOff>0</xdr:rowOff>
    </xdr:from>
    <xdr:to>
      <xdr:col>6</xdr:col>
      <xdr:colOff>0</xdr:colOff>
      <xdr:row>18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609600" y="346710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20</xdr:row>
      <xdr:rowOff>0</xdr:rowOff>
    </xdr:from>
    <xdr:to>
      <xdr:col>6</xdr:col>
      <xdr:colOff>0</xdr:colOff>
      <xdr:row>24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609600" y="495300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3676650" y="99060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10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3676650" y="173355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4286250" y="17335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19</xdr:row>
      <xdr:rowOff>0</xdr:rowOff>
    </xdr:to>
    <xdr:sp>
      <xdr:nvSpPr>
        <xdr:cNvPr id="28" name="Line 28"/>
        <xdr:cNvSpPr>
          <a:spLocks/>
        </xdr:cNvSpPr>
      </xdr:nvSpPr>
      <xdr:spPr>
        <a:xfrm>
          <a:off x="3676650" y="396240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22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3676650" y="4705350"/>
          <a:ext cx="6096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30" name="Line 30"/>
        <xdr:cNvSpPr>
          <a:spLocks/>
        </xdr:cNvSpPr>
      </xdr:nvSpPr>
      <xdr:spPr>
        <a:xfrm>
          <a:off x="4286250" y="47053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13</xdr:row>
      <xdr:rowOff>0</xdr:rowOff>
    </xdr:to>
    <xdr:sp>
      <xdr:nvSpPr>
        <xdr:cNvPr id="31" name="Line 31"/>
        <xdr:cNvSpPr>
          <a:spLocks/>
        </xdr:cNvSpPr>
      </xdr:nvSpPr>
      <xdr:spPr>
        <a:xfrm>
          <a:off x="5505450" y="1733550"/>
          <a:ext cx="60960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5505450" y="3219450"/>
          <a:ext cx="60960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33" name="Line 33"/>
        <xdr:cNvSpPr>
          <a:spLocks/>
        </xdr:cNvSpPr>
      </xdr:nvSpPr>
      <xdr:spPr>
        <a:xfrm>
          <a:off x="6115050" y="32194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22</xdr:row>
      <xdr:rowOff>0</xdr:rowOff>
    </xdr:from>
    <xdr:to>
      <xdr:col>11</xdr:col>
      <xdr:colOff>600075</xdr:colOff>
      <xdr:row>26</xdr:row>
      <xdr:rowOff>0</xdr:rowOff>
    </xdr:to>
    <xdr:grpSp>
      <xdr:nvGrpSpPr>
        <xdr:cNvPr id="34" name="Group 68"/>
        <xdr:cNvGrpSpPr>
          <a:grpSpLocks/>
        </xdr:cNvGrpSpPr>
      </xdr:nvGrpSpPr>
      <xdr:grpSpPr>
        <a:xfrm>
          <a:off x="4257675" y="5448300"/>
          <a:ext cx="3067050" cy="990600"/>
          <a:chOff x="256" y="34"/>
          <a:chExt cx="320" cy="68"/>
        </a:xfrm>
        <a:solidFill>
          <a:srgbClr val="FFFFFF"/>
        </a:solidFill>
      </xdr:grpSpPr>
      <xdr:sp>
        <xdr:nvSpPr>
          <xdr:cNvPr id="35" name="Line 69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70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71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72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73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40" name="Line 74"/>
        <xdr:cNvSpPr>
          <a:spLocks/>
        </xdr:cNvSpPr>
      </xdr:nvSpPr>
      <xdr:spPr>
        <a:xfrm>
          <a:off x="6115050" y="47053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9600" y="1524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7</xdr:row>
      <xdr:rowOff>0</xdr:rowOff>
    </xdr:from>
    <xdr:to>
      <xdr:col>6</xdr:col>
      <xdr:colOff>0</xdr:colOff>
      <xdr:row>11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609600" y="11144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13</xdr:row>
      <xdr:rowOff>0</xdr:rowOff>
    </xdr:from>
    <xdr:to>
      <xdr:col>6</xdr:col>
      <xdr:colOff>0</xdr:colOff>
      <xdr:row>17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609600" y="207645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19</xdr:row>
      <xdr:rowOff>0</xdr:rowOff>
    </xdr:from>
    <xdr:to>
      <xdr:col>6</xdr:col>
      <xdr:colOff>0</xdr:colOff>
      <xdr:row>23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609600" y="30384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0</xdr:rowOff>
    </xdr:from>
    <xdr:to>
      <xdr:col>6</xdr:col>
      <xdr:colOff>0</xdr:colOff>
      <xdr:row>29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609600" y="40005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6</xdr:col>
      <xdr:colOff>0</xdr:colOff>
      <xdr:row>35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609600" y="49625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37</xdr:row>
      <xdr:rowOff>0</xdr:rowOff>
    </xdr:from>
    <xdr:to>
      <xdr:col>6</xdr:col>
      <xdr:colOff>0</xdr:colOff>
      <xdr:row>41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609600" y="592455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47</xdr:row>
      <xdr:rowOff>0</xdr:rowOff>
    </xdr:to>
    <xdr:grpSp>
      <xdr:nvGrpSpPr>
        <xdr:cNvPr id="43" name="Group 43"/>
        <xdr:cNvGrpSpPr>
          <a:grpSpLocks/>
        </xdr:cNvGrpSpPr>
      </xdr:nvGrpSpPr>
      <xdr:grpSpPr>
        <a:xfrm>
          <a:off x="609600" y="68961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6</xdr:row>
      <xdr:rowOff>0</xdr:rowOff>
    </xdr:to>
    <xdr:sp>
      <xdr:nvSpPr>
        <xdr:cNvPr id="49" name="Line 49"/>
        <xdr:cNvSpPr>
          <a:spLocks/>
        </xdr:cNvSpPr>
      </xdr:nvSpPr>
      <xdr:spPr>
        <a:xfrm>
          <a:off x="3657600" y="476250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9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3657600" y="962025"/>
          <a:ext cx="60960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0</xdr:colOff>
      <xdr:row>18</xdr:row>
      <xdr:rowOff>0</xdr:rowOff>
    </xdr:to>
    <xdr:sp>
      <xdr:nvSpPr>
        <xdr:cNvPr id="51" name="Line 51"/>
        <xdr:cNvSpPr>
          <a:spLocks/>
        </xdr:cNvSpPr>
      </xdr:nvSpPr>
      <xdr:spPr>
        <a:xfrm>
          <a:off x="3657600" y="2400300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3657600" y="2886075"/>
          <a:ext cx="60960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30</xdr:row>
      <xdr:rowOff>0</xdr:rowOff>
    </xdr:to>
    <xdr:sp>
      <xdr:nvSpPr>
        <xdr:cNvPr id="53" name="Line 53"/>
        <xdr:cNvSpPr>
          <a:spLocks/>
        </xdr:cNvSpPr>
      </xdr:nvSpPr>
      <xdr:spPr>
        <a:xfrm>
          <a:off x="3657600" y="4324350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0</xdr:colOff>
      <xdr:row>33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3657600" y="4810125"/>
          <a:ext cx="60960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7</xdr:col>
      <xdr:colOff>0</xdr:colOff>
      <xdr:row>42</xdr:row>
      <xdr:rowOff>0</xdr:rowOff>
    </xdr:to>
    <xdr:sp>
      <xdr:nvSpPr>
        <xdr:cNvPr id="55" name="Line 55"/>
        <xdr:cNvSpPr>
          <a:spLocks/>
        </xdr:cNvSpPr>
      </xdr:nvSpPr>
      <xdr:spPr>
        <a:xfrm>
          <a:off x="3657600" y="6248400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7</xdr:col>
      <xdr:colOff>0</xdr:colOff>
      <xdr:row>45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3657600" y="6734175"/>
          <a:ext cx="6096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7" name="Line 57"/>
        <xdr:cNvSpPr>
          <a:spLocks/>
        </xdr:cNvSpPr>
      </xdr:nvSpPr>
      <xdr:spPr>
        <a:xfrm>
          <a:off x="4267200" y="2886075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8" name="Line 58"/>
        <xdr:cNvSpPr>
          <a:spLocks/>
        </xdr:cNvSpPr>
      </xdr:nvSpPr>
      <xdr:spPr>
        <a:xfrm>
          <a:off x="4267200" y="4810125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" name="Line 59"/>
        <xdr:cNvSpPr>
          <a:spLocks/>
        </xdr:cNvSpPr>
      </xdr:nvSpPr>
      <xdr:spPr>
        <a:xfrm>
          <a:off x="4267200" y="6734175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0</xdr:colOff>
      <xdr:row>42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5486400" y="5772150"/>
          <a:ext cx="609600" cy="962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5486400" y="4810125"/>
          <a:ext cx="609600" cy="962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2" name="Line 62"/>
        <xdr:cNvSpPr>
          <a:spLocks/>
        </xdr:cNvSpPr>
      </xdr:nvSpPr>
      <xdr:spPr>
        <a:xfrm>
          <a:off x="4267200" y="962025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12</xdr:row>
      <xdr:rowOff>0</xdr:rowOff>
    </xdr:to>
    <xdr:sp>
      <xdr:nvSpPr>
        <xdr:cNvPr id="63" name="Line 63"/>
        <xdr:cNvSpPr>
          <a:spLocks/>
        </xdr:cNvSpPr>
      </xdr:nvSpPr>
      <xdr:spPr>
        <a:xfrm>
          <a:off x="5486400" y="962025"/>
          <a:ext cx="609600" cy="962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18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5486400" y="1924050"/>
          <a:ext cx="609600" cy="962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5" name="Line 65"/>
        <xdr:cNvSpPr>
          <a:spLocks/>
        </xdr:cNvSpPr>
      </xdr:nvSpPr>
      <xdr:spPr>
        <a:xfrm>
          <a:off x="6096000" y="19240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12</xdr:col>
      <xdr:colOff>0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>
          <a:off x="6096000" y="577215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24</xdr:row>
      <xdr:rowOff>0</xdr:rowOff>
    </xdr:to>
    <xdr:sp>
      <xdr:nvSpPr>
        <xdr:cNvPr id="67" name="Line 67"/>
        <xdr:cNvSpPr>
          <a:spLocks/>
        </xdr:cNvSpPr>
      </xdr:nvSpPr>
      <xdr:spPr>
        <a:xfrm>
          <a:off x="7315200" y="1924050"/>
          <a:ext cx="609600" cy="1924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0</xdr:colOff>
      <xdr:row>36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7315200" y="3848100"/>
          <a:ext cx="609600" cy="1924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69" name="Line 69"/>
        <xdr:cNvSpPr>
          <a:spLocks/>
        </xdr:cNvSpPr>
      </xdr:nvSpPr>
      <xdr:spPr>
        <a:xfrm>
          <a:off x="7924800" y="38481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15</xdr:col>
      <xdr:colOff>0</xdr:colOff>
      <xdr:row>43</xdr:row>
      <xdr:rowOff>0</xdr:rowOff>
    </xdr:to>
    <xdr:grpSp>
      <xdr:nvGrpSpPr>
        <xdr:cNvPr id="70" name="Group 140"/>
        <xdr:cNvGrpSpPr>
          <a:grpSpLocks/>
        </xdr:cNvGrpSpPr>
      </xdr:nvGrpSpPr>
      <xdr:grpSpPr>
        <a:xfrm>
          <a:off x="6096000" y="62484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71" name="Line 141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42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43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44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45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>
      <xdr:nvSpPr>
        <xdr:cNvPr id="76" name="Line 146"/>
        <xdr:cNvSpPr>
          <a:spLocks/>
        </xdr:cNvSpPr>
      </xdr:nvSpPr>
      <xdr:spPr>
        <a:xfrm>
          <a:off x="7924800" y="4962525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0</xdr:colOff>
      <xdr:row>5</xdr:row>
      <xdr:rowOff>0</xdr:rowOff>
    </xdr:to>
    <xdr:grpSp>
      <xdr:nvGrpSpPr>
        <xdr:cNvPr id="77" name="Group 147"/>
        <xdr:cNvGrpSpPr>
          <a:grpSpLocks/>
        </xdr:cNvGrpSpPr>
      </xdr:nvGrpSpPr>
      <xdr:grpSpPr>
        <a:xfrm>
          <a:off x="609600" y="1524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78" name="Line 14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4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5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15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15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7</xdr:row>
      <xdr:rowOff>0</xdr:rowOff>
    </xdr:from>
    <xdr:to>
      <xdr:col>6</xdr:col>
      <xdr:colOff>0</xdr:colOff>
      <xdr:row>11</xdr:row>
      <xdr:rowOff>0</xdr:rowOff>
    </xdr:to>
    <xdr:grpSp>
      <xdr:nvGrpSpPr>
        <xdr:cNvPr id="83" name="Group 153"/>
        <xdr:cNvGrpSpPr>
          <a:grpSpLocks/>
        </xdr:cNvGrpSpPr>
      </xdr:nvGrpSpPr>
      <xdr:grpSpPr>
        <a:xfrm>
          <a:off x="609600" y="11144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84" name="Line 15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15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5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15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5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13</xdr:row>
      <xdr:rowOff>0</xdr:rowOff>
    </xdr:from>
    <xdr:to>
      <xdr:col>6</xdr:col>
      <xdr:colOff>0</xdr:colOff>
      <xdr:row>17</xdr:row>
      <xdr:rowOff>0</xdr:rowOff>
    </xdr:to>
    <xdr:grpSp>
      <xdr:nvGrpSpPr>
        <xdr:cNvPr id="89" name="Group 159"/>
        <xdr:cNvGrpSpPr>
          <a:grpSpLocks/>
        </xdr:cNvGrpSpPr>
      </xdr:nvGrpSpPr>
      <xdr:grpSpPr>
        <a:xfrm>
          <a:off x="609600" y="207645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90" name="Line 160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161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162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163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64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19</xdr:row>
      <xdr:rowOff>0</xdr:rowOff>
    </xdr:from>
    <xdr:to>
      <xdr:col>6</xdr:col>
      <xdr:colOff>0</xdr:colOff>
      <xdr:row>23</xdr:row>
      <xdr:rowOff>0</xdr:rowOff>
    </xdr:to>
    <xdr:grpSp>
      <xdr:nvGrpSpPr>
        <xdr:cNvPr id="95" name="Group 165"/>
        <xdr:cNvGrpSpPr>
          <a:grpSpLocks/>
        </xdr:cNvGrpSpPr>
      </xdr:nvGrpSpPr>
      <xdr:grpSpPr>
        <a:xfrm>
          <a:off x="609600" y="303847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96" name="Line 166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167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168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69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70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0</xdr:rowOff>
    </xdr:from>
    <xdr:to>
      <xdr:col>6</xdr:col>
      <xdr:colOff>0</xdr:colOff>
      <xdr:row>29</xdr:row>
      <xdr:rowOff>0</xdr:rowOff>
    </xdr:to>
    <xdr:grpSp>
      <xdr:nvGrpSpPr>
        <xdr:cNvPr id="101" name="Group 171"/>
        <xdr:cNvGrpSpPr>
          <a:grpSpLocks/>
        </xdr:cNvGrpSpPr>
      </xdr:nvGrpSpPr>
      <xdr:grpSpPr>
        <a:xfrm>
          <a:off x="609600" y="40005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02" name="Line 172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73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74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75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76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6</xdr:col>
      <xdr:colOff>0</xdr:colOff>
      <xdr:row>35</xdr:row>
      <xdr:rowOff>0</xdr:rowOff>
    </xdr:to>
    <xdr:grpSp>
      <xdr:nvGrpSpPr>
        <xdr:cNvPr id="107" name="Group 177"/>
        <xdr:cNvGrpSpPr>
          <a:grpSpLocks/>
        </xdr:cNvGrpSpPr>
      </xdr:nvGrpSpPr>
      <xdr:grpSpPr>
        <a:xfrm>
          <a:off x="609600" y="4962525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08" name="Line 178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79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80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81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82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37</xdr:row>
      <xdr:rowOff>0</xdr:rowOff>
    </xdr:from>
    <xdr:to>
      <xdr:col>6</xdr:col>
      <xdr:colOff>0</xdr:colOff>
      <xdr:row>41</xdr:row>
      <xdr:rowOff>0</xdr:rowOff>
    </xdr:to>
    <xdr:grpSp>
      <xdr:nvGrpSpPr>
        <xdr:cNvPr id="113" name="Group 183"/>
        <xdr:cNvGrpSpPr>
          <a:grpSpLocks/>
        </xdr:cNvGrpSpPr>
      </xdr:nvGrpSpPr>
      <xdr:grpSpPr>
        <a:xfrm>
          <a:off x="609600" y="592455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14" name="Line 184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85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86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87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88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47</xdr:row>
      <xdr:rowOff>0</xdr:rowOff>
    </xdr:to>
    <xdr:grpSp>
      <xdr:nvGrpSpPr>
        <xdr:cNvPr id="119" name="Group 189"/>
        <xdr:cNvGrpSpPr>
          <a:grpSpLocks/>
        </xdr:cNvGrpSpPr>
      </xdr:nvGrpSpPr>
      <xdr:grpSpPr>
        <a:xfrm>
          <a:off x="609600" y="6896100"/>
          <a:ext cx="3048000" cy="647700"/>
          <a:chOff x="256" y="34"/>
          <a:chExt cx="320" cy="68"/>
        </a:xfrm>
        <a:solidFill>
          <a:srgbClr val="FFFFFF"/>
        </a:solidFill>
      </xdr:grpSpPr>
      <xdr:sp>
        <xdr:nvSpPr>
          <xdr:cNvPr id="120" name="Line 190"/>
          <xdr:cNvSpPr>
            <a:spLocks/>
          </xdr:cNvSpPr>
        </xdr:nvSpPr>
        <xdr:spPr>
          <a:xfrm>
            <a:off x="256" y="34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91"/>
          <xdr:cNvSpPr>
            <a:spLocks/>
          </xdr:cNvSpPr>
        </xdr:nvSpPr>
        <xdr:spPr>
          <a:xfrm>
            <a:off x="384" y="34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92"/>
          <xdr:cNvSpPr>
            <a:spLocks/>
          </xdr:cNvSpPr>
        </xdr:nvSpPr>
        <xdr:spPr>
          <a:xfrm flipH="1">
            <a:off x="384" y="68"/>
            <a:ext cx="64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93"/>
          <xdr:cNvSpPr>
            <a:spLocks/>
          </xdr:cNvSpPr>
        </xdr:nvSpPr>
        <xdr:spPr>
          <a:xfrm flipH="1">
            <a:off x="256" y="102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94"/>
          <xdr:cNvSpPr>
            <a:spLocks/>
          </xdr:cNvSpPr>
        </xdr:nvSpPr>
        <xdr:spPr>
          <a:xfrm>
            <a:off x="448" y="68"/>
            <a:ext cx="1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onathanDocuments%20and%20Settings\Owner\My%20Documents\EXCEL\CROQUET\Workbooks\Draw&amp;Process\DnP-16Play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onathanDocuments%20and%20Settings\Owner\My%20Documents\EXCEL\CROQUET\tournaments\WCC\2002W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Names"/>
      <sheetName val="Schedule"/>
      <sheetName val="USCA Ladder"/>
      <sheetName val="CA Ladder"/>
      <sheetName val="Scores"/>
      <sheetName val="Results"/>
      <sheetName val="9-16 Ladd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 Results"/>
      <sheetName val="Sorts&amp;Inputs"/>
      <sheetName val="NAMES"/>
      <sheetName val="SEED"/>
      <sheetName val="WEEK"/>
      <sheetName val="LADDER"/>
      <sheetName val="BLOCK"/>
      <sheetName val="Medalist"/>
      <sheetName val="GAMES"/>
      <sheetName val="RESULTS"/>
      <sheetName val="Blk-Ldr"/>
      <sheetName val="News"/>
      <sheetName val="PLAYER"/>
      <sheetName val="SCHED"/>
      <sheetName val="SCHED2"/>
      <sheetName val="Horz"/>
      <sheetName val="MACROS"/>
    </sheetNames>
    <sheetDataSet>
      <sheetData sheetId="2">
        <row r="12">
          <cell r="G12">
            <v>0.3333333333333333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34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7.421875" style="0" customWidth="1"/>
    <col min="2" max="2" width="3.140625" style="0" bestFit="1" customWidth="1"/>
    <col min="3" max="16384" width="8.8515625" style="0" customWidth="1"/>
  </cols>
  <sheetData>
    <row r="1" spans="1:6" ht="12.75">
      <c r="A1" t="s">
        <v>259</v>
      </c>
      <c r="F1" s="1"/>
    </row>
    <row r="2" ht="26.25">
      <c r="F2" s="4" t="s">
        <v>0</v>
      </c>
    </row>
    <row r="3" spans="6:12" ht="12.75">
      <c r="F3" s="1"/>
      <c r="L3" t="s">
        <v>76</v>
      </c>
    </row>
    <row r="4" ht="12.75">
      <c r="C4" s="2" t="s">
        <v>78</v>
      </c>
    </row>
    <row r="5" ht="12.75">
      <c r="C5" s="2" t="s">
        <v>242</v>
      </c>
    </row>
    <row r="6" ht="12.75">
      <c r="C6" s="2" t="s">
        <v>73</v>
      </c>
    </row>
    <row r="7" ht="12.75">
      <c r="C7" s="2"/>
    </row>
    <row r="8" ht="12.75">
      <c r="C8" s="2" t="s">
        <v>71</v>
      </c>
    </row>
    <row r="9" spans="3:13" ht="12.75">
      <c r="C9" s="2" t="s">
        <v>244</v>
      </c>
      <c r="M9" s="33" t="s">
        <v>243</v>
      </c>
    </row>
    <row r="10" ht="12.75">
      <c r="C10" s="2" t="s">
        <v>79</v>
      </c>
    </row>
    <row r="11" ht="12.75">
      <c r="C11" s="2" t="s">
        <v>202</v>
      </c>
    </row>
    <row r="13" ht="12.75">
      <c r="C13" s="2" t="s">
        <v>72</v>
      </c>
    </row>
    <row r="15" spans="2:3" ht="12.75">
      <c r="B15" s="1" t="s">
        <v>22</v>
      </c>
      <c r="C15" s="2" t="s">
        <v>260</v>
      </c>
    </row>
    <row r="16" ht="12.75">
      <c r="C16" s="2" t="s">
        <v>261</v>
      </c>
    </row>
    <row r="17" ht="12">
      <c r="C17" s="2" t="s">
        <v>245</v>
      </c>
    </row>
    <row r="18" ht="12">
      <c r="C18" s="2" t="s">
        <v>262</v>
      </c>
    </row>
    <row r="19" ht="12">
      <c r="C19" s="2" t="s">
        <v>263</v>
      </c>
    </row>
    <row r="20" ht="12">
      <c r="C20" s="2" t="s">
        <v>80</v>
      </c>
    </row>
    <row r="21" ht="12">
      <c r="C21" s="2" t="s">
        <v>240</v>
      </c>
    </row>
    <row r="23" spans="2:3" ht="12">
      <c r="B23" s="1" t="s">
        <v>23</v>
      </c>
      <c r="C23" s="2" t="s">
        <v>254</v>
      </c>
    </row>
    <row r="24" ht="12">
      <c r="C24" s="2" t="s">
        <v>255</v>
      </c>
    </row>
    <row r="25" spans="2:3" ht="12">
      <c r="B25" s="1"/>
      <c r="C25" s="2"/>
    </row>
    <row r="26" spans="2:3" ht="12">
      <c r="B26" s="1" t="s">
        <v>24</v>
      </c>
      <c r="C26" s="2" t="s">
        <v>256</v>
      </c>
    </row>
    <row r="27" ht="12.75">
      <c r="C27" s="2" t="s">
        <v>257</v>
      </c>
    </row>
    <row r="28" ht="12.75">
      <c r="C28" s="2"/>
    </row>
    <row r="29" spans="2:3" ht="12.75">
      <c r="B29" t="s">
        <v>63</v>
      </c>
      <c r="C29" s="2" t="s">
        <v>203</v>
      </c>
    </row>
    <row r="30" ht="12.75">
      <c r="C30" s="2" t="s">
        <v>204</v>
      </c>
    </row>
    <row r="31" ht="12.75">
      <c r="C31" s="2" t="s">
        <v>258</v>
      </c>
    </row>
    <row r="33" spans="2:3" ht="12.75">
      <c r="B33" t="s">
        <v>246</v>
      </c>
      <c r="C33" s="2" t="s">
        <v>65</v>
      </c>
    </row>
    <row r="34" spans="3:12" ht="12.75">
      <c r="C34" s="2" t="s">
        <v>249</v>
      </c>
      <c r="L34" s="2" t="s">
        <v>77</v>
      </c>
    </row>
  </sheetData>
  <sheetProtection sheet="1" objects="1" scenarios="1"/>
  <printOptions horizontalCentered="1" verticalCentered="1"/>
  <pageMargins left="0" right="0" top="0" bottom="0" header="0" footer="0"/>
  <pageSetup horizontalDpi="300" verticalDpi="3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2:W27"/>
  <sheetViews>
    <sheetView zoomScale="70" zoomScaleNormal="70" workbookViewId="0" topLeftCell="A1">
      <selection activeCell="A2" sqref="A2"/>
    </sheetView>
  </sheetViews>
  <sheetFormatPr defaultColWidth="11.421875" defaultRowHeight="12.75"/>
  <cols>
    <col min="1" max="1" width="9.140625" style="14" customWidth="1"/>
    <col min="2" max="2" width="9.421875" style="14" bestFit="1" customWidth="1"/>
    <col min="3" max="16384" width="9.140625" style="14" customWidth="1"/>
  </cols>
  <sheetData>
    <row r="1" ht="19.5" customHeight="1"/>
    <row r="2" spans="2:23" ht="19.5" customHeight="1">
      <c r="B2" s="22" t="str">
        <f>Seed01</f>
        <v>ROAR MICHALSEN</v>
      </c>
      <c r="W2" s="16"/>
    </row>
    <row r="3" spans="7:23" ht="19.5" customHeight="1">
      <c r="G3" s="36" t="str">
        <f>Tourny</f>
        <v>Name of the Tournament</v>
      </c>
      <c r="O3" s="15"/>
      <c r="W3" s="16"/>
    </row>
    <row r="4" spans="3:23" ht="19.5" customHeight="1">
      <c r="C4" s="26" t="str">
        <f>m1dt</f>
        <v>Mon / 8:00</v>
      </c>
      <c r="D4" s="20">
        <v>1</v>
      </c>
      <c r="E4" s="14" t="str">
        <f>IF(B6="Bye",B2,"")</f>
        <v>ROAR MICHALSEN</v>
      </c>
      <c r="T4" s="16">
        <f>IF((W6="Bye"),W2,"")</f>
      </c>
      <c r="W4" s="16"/>
    </row>
    <row r="5" spans="3:23" ht="19.5" customHeight="1">
      <c r="C5" s="26" t="str">
        <f>m1l</f>
        <v>North 1</v>
      </c>
      <c r="O5" s="15"/>
      <c r="T5" s="16"/>
      <c r="W5" s="16"/>
    </row>
    <row r="6" spans="2:23" ht="19.5" customHeight="1">
      <c r="B6" s="22" t="str">
        <f>Seed08</f>
        <v>Bye</v>
      </c>
      <c r="T6" s="16"/>
      <c r="W6" s="16"/>
    </row>
    <row r="7" spans="6:23" ht="19.5" customHeight="1">
      <c r="F7" s="26" t="str">
        <f>m5dt</f>
        <v> </v>
      </c>
      <c r="G7" s="20">
        <v>5</v>
      </c>
      <c r="Q7" s="16"/>
      <c r="T7" s="16"/>
      <c r="W7" s="16"/>
    </row>
    <row r="8" spans="2:23" ht="19.5" customHeight="1">
      <c r="B8" s="22" t="str">
        <f>Seed04</f>
        <v>BORGE BRINGSVÆRD</v>
      </c>
      <c r="F8" s="26" t="str">
        <f>m5l</f>
        <v> </v>
      </c>
      <c r="Q8" s="16"/>
      <c r="T8" s="16"/>
      <c r="W8" s="16"/>
    </row>
    <row r="9" spans="17:23" ht="19.5" customHeight="1">
      <c r="Q9" s="16"/>
      <c r="T9" s="16"/>
      <c r="W9" s="16"/>
    </row>
    <row r="10" spans="3:23" ht="19.5" customHeight="1">
      <c r="C10" s="26" t="str">
        <f>m2dt</f>
        <v> </v>
      </c>
      <c r="D10" s="20">
        <v>2</v>
      </c>
      <c r="E10" s="14" t="str">
        <f>IF(B12="Bye",B8,"")</f>
        <v>BORGE BRINGSVÆRD</v>
      </c>
      <c r="Q10" s="16"/>
      <c r="T10" s="16">
        <f>IF((W12="Bye"),W8,"")</f>
      </c>
      <c r="W10" s="16"/>
    </row>
    <row r="11" spans="3:23" ht="19.5" customHeight="1">
      <c r="C11" s="26" t="str">
        <f>m2l</f>
        <v> </v>
      </c>
      <c r="Q11" s="16"/>
      <c r="T11" s="16"/>
      <c r="W11" s="16"/>
    </row>
    <row r="12" spans="2:23" ht="19.5" customHeight="1">
      <c r="B12" s="22" t="str">
        <f>Seed05</f>
        <v>Bye</v>
      </c>
      <c r="Q12" s="16"/>
      <c r="T12" s="16"/>
      <c r="W12" s="16"/>
    </row>
    <row r="13" spans="9:23" ht="19.5" customHeight="1">
      <c r="I13" s="26" t="str">
        <f>m7dt</f>
        <v> </v>
      </c>
      <c r="J13" s="20">
        <v>7</v>
      </c>
      <c r="M13" s="15"/>
      <c r="N13" s="16"/>
      <c r="Q13" s="16"/>
      <c r="T13" s="16"/>
      <c r="W13" s="16"/>
    </row>
    <row r="14" spans="2:23" ht="19.5" customHeight="1">
      <c r="B14" s="22" t="str">
        <f>Seed03</f>
        <v>STEINAR OLSEN</v>
      </c>
      <c r="I14" s="26" t="str">
        <f>m7l</f>
        <v> </v>
      </c>
      <c r="K14" s="45" t="s">
        <v>3</v>
      </c>
      <c r="L14" s="45"/>
      <c r="Q14" s="16"/>
      <c r="T14" s="16"/>
      <c r="W14" s="16"/>
    </row>
    <row r="15" spans="17:23" ht="19.5" customHeight="1">
      <c r="Q15" s="16"/>
      <c r="T15" s="16"/>
      <c r="W15" s="16"/>
    </row>
    <row r="16" spans="3:23" ht="19.5" customHeight="1">
      <c r="C16" s="26" t="str">
        <f>m3dt</f>
        <v> </v>
      </c>
      <c r="D16" s="20">
        <v>3</v>
      </c>
      <c r="E16" s="14" t="str">
        <f>IF(B18="Bye",B14,"")</f>
        <v>STEINAR OLSEN</v>
      </c>
      <c r="Q16" s="16"/>
      <c r="T16" s="16">
        <f>IF((W18="Bye"),W14,"")</f>
      </c>
      <c r="W16" s="16"/>
    </row>
    <row r="17" spans="3:23" ht="19.5" customHeight="1">
      <c r="C17" s="26" t="str">
        <f>m3l</f>
        <v> </v>
      </c>
      <c r="Q17" s="16"/>
      <c r="T17" s="16"/>
      <c r="W17" s="16"/>
    </row>
    <row r="18" spans="2:23" ht="19.5" customHeight="1">
      <c r="B18" s="22" t="str">
        <f>Seed06</f>
        <v>Bye</v>
      </c>
      <c r="Q18" s="16"/>
      <c r="T18" s="16"/>
      <c r="W18" s="16"/>
    </row>
    <row r="19" spans="6:23" ht="19.5" customHeight="1">
      <c r="F19" s="26" t="str">
        <f>m6dt</f>
        <v> </v>
      </c>
      <c r="G19" s="20">
        <v>6</v>
      </c>
      <c r="Q19" s="16"/>
      <c r="T19" s="16"/>
      <c r="W19" s="16"/>
    </row>
    <row r="20" spans="2:23" ht="19.5" customHeight="1">
      <c r="B20" s="22" t="str">
        <f>Seed02</f>
        <v>BÅRD HØIBJERG</v>
      </c>
      <c r="F20" s="26" t="str">
        <f>m6l</f>
        <v> </v>
      </c>
      <c r="K20" s="45" t="s">
        <v>4</v>
      </c>
      <c r="L20" s="45"/>
      <c r="T20" s="16"/>
      <c r="W20" s="16"/>
    </row>
    <row r="21" spans="20:23" ht="19.5" customHeight="1">
      <c r="T21" s="16"/>
      <c r="W21" s="16"/>
    </row>
    <row r="22" spans="3:23" ht="19.5" customHeight="1">
      <c r="C22" s="26" t="str">
        <f>m4dt</f>
        <v> </v>
      </c>
      <c r="D22" s="20">
        <v>4</v>
      </c>
      <c r="E22" s="14" t="str">
        <f>IF(B24="Bye",B20,"")</f>
        <v>BÅRD HØIBJERG</v>
      </c>
      <c r="T22" s="16">
        <f>IF((W24="Bye"),W20,"")</f>
      </c>
      <c r="W22" s="16"/>
    </row>
    <row r="23" spans="3:23" ht="19.5" customHeight="1">
      <c r="C23" s="26" t="str">
        <f>m4l</f>
        <v> </v>
      </c>
      <c r="H23" s="14" t="s">
        <v>9</v>
      </c>
      <c r="T23" s="16"/>
      <c r="W23" s="16"/>
    </row>
    <row r="24" spans="2:23" ht="19.5" customHeight="1">
      <c r="B24" s="22" t="str">
        <f>Seed07</f>
        <v>Bye</v>
      </c>
      <c r="I24" s="26" t="str">
        <f>m8dt</f>
        <v> </v>
      </c>
      <c r="J24" s="20">
        <v>8</v>
      </c>
      <c r="W24" s="16"/>
    </row>
    <row r="25" spans="9:23" ht="19.5" customHeight="1">
      <c r="I25" s="26" t="str">
        <f>m8l</f>
        <v> </v>
      </c>
      <c r="K25" s="45" t="s">
        <v>5</v>
      </c>
      <c r="L25" s="45"/>
      <c r="W25" s="16"/>
    </row>
    <row r="26" ht="19.5" customHeight="1">
      <c r="W26" s="16"/>
    </row>
    <row r="27" ht="12.75">
      <c r="H27" s="14" t="s">
        <v>10</v>
      </c>
    </row>
  </sheetData>
  <sheetProtection sheet="1" objects="1" scenarios="1"/>
  <mergeCells count="3">
    <mergeCell ref="K14:L14"/>
    <mergeCell ref="K20:L20"/>
    <mergeCell ref="K25:L25"/>
  </mergeCells>
  <printOptions horizontalCentered="1" verticalCentered="1"/>
  <pageMargins left="0" right="0" top="0" bottom="0" header="0" footer="0"/>
  <pageSetup horizontalDpi="300" verticalDpi="300" orientation="landscape"/>
  <colBreaks count="1" manualBreakCount="1">
    <brk id="12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B1:AC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9.140625" style="14" customWidth="1"/>
  </cols>
  <sheetData>
    <row r="1" spans="2:29" ht="12">
      <c r="B1" s="18" t="str">
        <f>Seed01</f>
        <v>ROAR MICHALSEN</v>
      </c>
      <c r="R1" s="15"/>
      <c r="AC1" s="16"/>
    </row>
    <row r="2" ht="12.75">
      <c r="AC2" s="16"/>
    </row>
    <row r="3" spans="3:29" ht="12.75">
      <c r="C3" s="26" t="str">
        <f>m1dt</f>
        <v>Mon / 8:00</v>
      </c>
      <c r="D3" s="20">
        <v>1</v>
      </c>
      <c r="E3" s="14" t="str">
        <f>IF(B5="Bye",B1,"")</f>
        <v>ROAR MICHALSEN</v>
      </c>
      <c r="Z3" s="16"/>
      <c r="AC3" s="16"/>
    </row>
    <row r="4" spans="3:29" ht="12.75">
      <c r="C4" s="26" t="str">
        <f>m1l</f>
        <v>North 1</v>
      </c>
      <c r="K4" s="14" t="str">
        <f>Tourny</f>
        <v>Name of the Tournament</v>
      </c>
      <c r="Z4" s="16"/>
      <c r="AC4" s="16"/>
    </row>
    <row r="5" spans="2:29" ht="12.75">
      <c r="B5" s="18" t="str">
        <f>Seed16</f>
        <v>Bye</v>
      </c>
      <c r="R5" s="15"/>
      <c r="Z5" s="16"/>
      <c r="AC5" s="16"/>
    </row>
    <row r="6" spans="6:29" ht="12.75">
      <c r="F6" s="26" t="str">
        <f>m9dt</f>
        <v> </v>
      </c>
      <c r="G6" s="20">
        <v>9</v>
      </c>
      <c r="W6" s="16"/>
      <c r="Z6" s="16"/>
      <c r="AC6" s="16"/>
    </row>
    <row r="7" spans="2:29" ht="12">
      <c r="B7" s="18" t="str">
        <f>Seed08</f>
        <v>Bye</v>
      </c>
      <c r="F7" s="26" t="str">
        <f>m9l</f>
        <v> </v>
      </c>
      <c r="R7" s="15"/>
      <c r="W7" s="16"/>
      <c r="Z7" s="16"/>
      <c r="AC7" s="16"/>
    </row>
    <row r="8" spans="23:29" ht="12.75">
      <c r="W8" s="16"/>
      <c r="Z8" s="16"/>
      <c r="AC8" s="16"/>
    </row>
    <row r="9" spans="3:29" ht="12.75">
      <c r="C9" s="26" t="str">
        <f>m2dt</f>
        <v> </v>
      </c>
      <c r="D9" s="20">
        <v>2</v>
      </c>
      <c r="E9" s="14" t="str">
        <f>IF(B11="Bye",B7,"")</f>
        <v>Bye</v>
      </c>
      <c r="W9" s="16"/>
      <c r="Z9" s="16"/>
      <c r="AC9" s="16"/>
    </row>
    <row r="10" spans="3:29" ht="12.75">
      <c r="C10" s="26" t="str">
        <f>m2l</f>
        <v> </v>
      </c>
      <c r="W10" s="16"/>
      <c r="Z10" s="16"/>
      <c r="AC10" s="16"/>
    </row>
    <row r="11" spans="2:29" ht="12.75">
      <c r="B11" s="18" t="str">
        <f>Seed09</f>
        <v>Bye</v>
      </c>
      <c r="R11" s="15"/>
      <c r="W11" s="16"/>
      <c r="Z11" s="16"/>
      <c r="AC11" s="16"/>
    </row>
    <row r="12" spans="9:29" ht="12.75">
      <c r="I12" s="26" t="str">
        <f>m13dt</f>
        <v> </v>
      </c>
      <c r="J12" s="20">
        <v>13</v>
      </c>
      <c r="T12" s="16"/>
      <c r="W12" s="16"/>
      <c r="Z12" s="16"/>
      <c r="AC12" s="16"/>
    </row>
    <row r="13" spans="2:29" ht="12">
      <c r="B13" s="18" t="str">
        <f>Seed04</f>
        <v>BORGE BRINGSVÆRD</v>
      </c>
      <c r="I13" s="26" t="str">
        <f>m13l</f>
        <v> </v>
      </c>
      <c r="R13" s="15"/>
      <c r="T13" s="16"/>
      <c r="W13" s="16"/>
      <c r="Z13" s="16"/>
      <c r="AC13" s="16"/>
    </row>
    <row r="14" spans="20:29" ht="12.75">
      <c r="T14" s="16"/>
      <c r="W14" s="16"/>
      <c r="Z14" s="16"/>
      <c r="AC14" s="16"/>
    </row>
    <row r="15" spans="3:29" ht="12.75">
      <c r="C15" s="26" t="str">
        <f>m3dt</f>
        <v> </v>
      </c>
      <c r="D15" s="20">
        <v>3</v>
      </c>
      <c r="E15" s="14" t="str">
        <f>IF(B17="Bye",B13,"")</f>
        <v>BORGE BRINGSVÆRD</v>
      </c>
      <c r="T15" s="16"/>
      <c r="W15" s="16"/>
      <c r="Z15" s="16"/>
      <c r="AC15" s="16"/>
    </row>
    <row r="16" spans="3:29" ht="12.75">
      <c r="C16" s="26" t="str">
        <f>m3l</f>
        <v> </v>
      </c>
      <c r="T16" s="16"/>
      <c r="W16" s="16"/>
      <c r="Z16" s="16"/>
      <c r="AC16" s="16"/>
    </row>
    <row r="17" spans="2:29" ht="12.75">
      <c r="B17" s="18" t="str">
        <f>Seed13</f>
        <v>Bye</v>
      </c>
      <c r="R17" s="15"/>
      <c r="T17" s="16"/>
      <c r="W17" s="16"/>
      <c r="Z17" s="16"/>
      <c r="AC17" s="16"/>
    </row>
    <row r="18" spans="6:29" ht="12.75">
      <c r="F18" s="26" t="str">
        <f>m10dt</f>
        <v> </v>
      </c>
      <c r="G18" s="20">
        <v>10</v>
      </c>
      <c r="T18" s="16"/>
      <c r="W18" s="16"/>
      <c r="Z18" s="16"/>
      <c r="AC18" s="16"/>
    </row>
    <row r="19" spans="2:29" ht="12">
      <c r="B19" s="18" t="str">
        <f>Seed06</f>
        <v>Bye</v>
      </c>
      <c r="F19" s="26" t="str">
        <f>m10l</f>
        <v> </v>
      </c>
      <c r="R19" s="15"/>
      <c r="T19" s="16"/>
      <c r="W19" s="16"/>
      <c r="Z19" s="16"/>
      <c r="AC19" s="16"/>
    </row>
    <row r="20" spans="20:29" ht="12.75">
      <c r="T20" s="16"/>
      <c r="W20" s="16"/>
      <c r="Z20" s="16"/>
      <c r="AC20" s="16"/>
    </row>
    <row r="21" spans="3:29" ht="12.75">
      <c r="C21" s="26" t="str">
        <f>m4dt</f>
        <v> </v>
      </c>
      <c r="D21" s="20">
        <v>4</v>
      </c>
      <c r="E21" s="14" t="str">
        <f>IF(B23="Bye",B19,"")</f>
        <v>Bye</v>
      </c>
      <c r="T21" s="16"/>
      <c r="W21" s="16"/>
      <c r="Z21" s="16"/>
      <c r="AC21" s="16"/>
    </row>
    <row r="22" spans="3:29" ht="12.75">
      <c r="C22" s="26" t="str">
        <f>m4l</f>
        <v> </v>
      </c>
      <c r="T22" s="16"/>
      <c r="W22" s="16"/>
      <c r="Z22" s="16"/>
      <c r="AC22" s="16"/>
    </row>
    <row r="23" spans="2:29" ht="12.75">
      <c r="B23" s="18" t="str">
        <f>Seed11</f>
        <v>Bye</v>
      </c>
      <c r="R23" s="15"/>
      <c r="T23" s="16"/>
      <c r="W23" s="16"/>
      <c r="Z23" s="16"/>
      <c r="AC23" s="16"/>
    </row>
    <row r="24" spans="12:29" ht="12.75">
      <c r="L24" s="26" t="str">
        <f>m15dt</f>
        <v> </v>
      </c>
      <c r="M24" s="20" t="s">
        <v>117</v>
      </c>
      <c r="P24" s="15"/>
      <c r="Q24" s="16"/>
      <c r="T24" s="16"/>
      <c r="W24" s="16"/>
      <c r="Z24" s="16"/>
      <c r="AC24" s="16"/>
    </row>
    <row r="25" spans="2:29" ht="12">
      <c r="B25" s="18" t="str">
        <f>Seed05</f>
        <v>Bye</v>
      </c>
      <c r="L25" s="26" t="str">
        <f>m15l</f>
        <v> </v>
      </c>
      <c r="N25" s="45" t="s">
        <v>3</v>
      </c>
      <c r="O25" s="45"/>
      <c r="R25" s="15"/>
      <c r="T25" s="16"/>
      <c r="W25" s="16"/>
      <c r="Z25" s="16"/>
      <c r="AC25" s="16"/>
    </row>
    <row r="26" spans="20:29" ht="12.75">
      <c r="T26" s="16"/>
      <c r="W26" s="16"/>
      <c r="Z26" s="16"/>
      <c r="AC26" s="16"/>
    </row>
    <row r="27" spans="3:29" ht="12.75">
      <c r="C27" s="26" t="str">
        <f>m5dt</f>
        <v> </v>
      </c>
      <c r="D27" s="20">
        <v>5</v>
      </c>
      <c r="E27" s="14" t="str">
        <f>IF(B29="Bye",B25,"")</f>
        <v>Bye</v>
      </c>
      <c r="T27" s="16"/>
      <c r="W27" s="16"/>
      <c r="Z27" s="16"/>
      <c r="AC27" s="16"/>
    </row>
    <row r="28" spans="3:29" ht="12.75">
      <c r="C28" s="26" t="str">
        <f>m5l</f>
        <v> </v>
      </c>
      <c r="T28" s="16"/>
      <c r="W28" s="16"/>
      <c r="Z28" s="16"/>
      <c r="AC28" s="16"/>
    </row>
    <row r="29" spans="2:29" ht="12.75">
      <c r="B29" s="18" t="str">
        <f>Seed12</f>
        <v>Bye</v>
      </c>
      <c r="R29" s="15"/>
      <c r="T29" s="16"/>
      <c r="W29" s="16"/>
      <c r="Z29" s="16"/>
      <c r="AC29" s="16"/>
    </row>
    <row r="30" spans="6:29" ht="12.75">
      <c r="F30" s="26" t="str">
        <f>m11dt</f>
        <v> </v>
      </c>
      <c r="G30" s="20">
        <v>11</v>
      </c>
      <c r="T30" s="16"/>
      <c r="W30" s="16"/>
      <c r="Z30" s="16"/>
      <c r="AC30" s="16"/>
    </row>
    <row r="31" spans="2:29" ht="12">
      <c r="B31" s="18" t="str">
        <f>Seed03</f>
        <v>STEINAR OLSEN</v>
      </c>
      <c r="F31" s="26" t="str">
        <f>m11l</f>
        <v> </v>
      </c>
      <c r="R31" s="15"/>
      <c r="T31" s="16"/>
      <c r="W31" s="16"/>
      <c r="Z31" s="16"/>
      <c r="AC31" s="16"/>
    </row>
    <row r="32" spans="14:29" ht="12.75">
      <c r="N32" s="45" t="s">
        <v>4</v>
      </c>
      <c r="O32" s="45"/>
      <c r="T32" s="16"/>
      <c r="W32" s="16"/>
      <c r="Z32" s="16"/>
      <c r="AC32" s="16"/>
    </row>
    <row r="33" spans="3:29" ht="12.75">
      <c r="C33" s="26" t="str">
        <f>m6dt</f>
        <v> </v>
      </c>
      <c r="D33" s="20">
        <v>6</v>
      </c>
      <c r="E33" s="14" t="str">
        <f>IF(B35="Bye",B31,"")</f>
        <v>STEINAR OLSEN</v>
      </c>
      <c r="T33" s="16"/>
      <c r="W33" s="16"/>
      <c r="Z33" s="16"/>
      <c r="AC33" s="16"/>
    </row>
    <row r="34" spans="3:29" ht="12.75">
      <c r="C34" s="26" t="str">
        <f>m6l</f>
        <v> </v>
      </c>
      <c r="T34" s="16"/>
      <c r="W34" s="16"/>
      <c r="Z34" s="16"/>
      <c r="AC34" s="16"/>
    </row>
    <row r="35" spans="2:29" ht="12.75">
      <c r="B35" s="18" t="str">
        <f>Seed14</f>
        <v>Bye</v>
      </c>
      <c r="R35" s="15"/>
      <c r="T35" s="16"/>
      <c r="W35" s="16"/>
      <c r="Z35" s="16"/>
      <c r="AC35" s="16"/>
    </row>
    <row r="36" spans="9:29" ht="12.75">
      <c r="I36" s="26" t="str">
        <f>m14dt</f>
        <v> </v>
      </c>
      <c r="J36" s="20">
        <v>14</v>
      </c>
      <c r="T36" s="16"/>
      <c r="W36" s="16"/>
      <c r="Z36" s="16"/>
      <c r="AC36" s="16"/>
    </row>
    <row r="37" spans="2:29" ht="12">
      <c r="B37" s="39" t="str">
        <f>Seed07</f>
        <v>Bye</v>
      </c>
      <c r="I37" s="26" t="str">
        <f>m14l</f>
        <v> </v>
      </c>
      <c r="R37" s="15"/>
      <c r="T37" s="16"/>
      <c r="W37" s="16"/>
      <c r="Z37" s="16"/>
      <c r="AC37" s="16"/>
    </row>
    <row r="38" spans="20:29" ht="12.75">
      <c r="T38" s="16"/>
      <c r="W38" s="16"/>
      <c r="Z38" s="16"/>
      <c r="AC38" s="16"/>
    </row>
    <row r="39" spans="3:29" ht="12.75">
      <c r="C39" s="26" t="str">
        <f>m7dt</f>
        <v> </v>
      </c>
      <c r="D39" s="20">
        <v>7</v>
      </c>
      <c r="E39" s="14" t="str">
        <f>IF(B41="Bye",B37,"")</f>
        <v>Bye</v>
      </c>
      <c r="T39" s="16"/>
      <c r="W39" s="16"/>
      <c r="Z39" s="16"/>
      <c r="AC39" s="16"/>
    </row>
    <row r="40" spans="3:29" ht="12.75">
      <c r="C40" s="26" t="str">
        <f>m7l</f>
        <v> </v>
      </c>
      <c r="K40" s="14" t="s">
        <v>13</v>
      </c>
      <c r="W40" s="16"/>
      <c r="Z40" s="16"/>
      <c r="AC40" s="16"/>
    </row>
    <row r="41" spans="2:29" ht="12.75">
      <c r="B41" s="39" t="str">
        <f>Seed10</f>
        <v>Bye</v>
      </c>
      <c r="L41" s="26" t="str">
        <f>m16dt</f>
        <v> </v>
      </c>
      <c r="M41" s="20" t="s">
        <v>118</v>
      </c>
      <c r="R41" s="15"/>
      <c r="W41" s="16"/>
      <c r="Z41" s="16"/>
      <c r="AC41" s="16"/>
    </row>
    <row r="42" spans="6:29" ht="12.75">
      <c r="F42" s="26" t="str">
        <f>m12dt</f>
        <v> </v>
      </c>
      <c r="G42" s="20">
        <v>12</v>
      </c>
      <c r="L42" s="26" t="str">
        <f>m6l</f>
        <v> </v>
      </c>
      <c r="N42" s="45" t="s">
        <v>5</v>
      </c>
      <c r="O42" s="45"/>
      <c r="W42" s="16"/>
      <c r="Z42" s="16"/>
      <c r="AC42" s="16"/>
    </row>
    <row r="43" spans="2:29" ht="12.75">
      <c r="B43" s="18" t="str">
        <f>Seed02</f>
        <v>BÅRD HØIBJERG</v>
      </c>
      <c r="F43" s="26" t="str">
        <f>m12l</f>
        <v> </v>
      </c>
      <c r="R43" s="15"/>
      <c r="W43" s="16"/>
      <c r="Z43" s="16"/>
      <c r="AC43" s="16"/>
    </row>
    <row r="44" spans="11:29" ht="12.75">
      <c r="K44" s="14" t="s">
        <v>14</v>
      </c>
      <c r="Z44" s="16"/>
      <c r="AC44" s="16"/>
    </row>
    <row r="45" spans="3:29" ht="12.75">
      <c r="C45" s="26" t="str">
        <f>m8dt</f>
        <v> </v>
      </c>
      <c r="D45" s="20">
        <v>8</v>
      </c>
      <c r="E45" s="14" t="str">
        <f>IF(B47="Bye",B43,"")</f>
        <v>BÅRD HØIBJERG</v>
      </c>
      <c r="Z45" s="16"/>
      <c r="AC45" s="16"/>
    </row>
    <row r="46" spans="3:29" ht="12.75">
      <c r="C46" s="26" t="str">
        <f>m8l</f>
        <v> </v>
      </c>
      <c r="Z46" s="16"/>
      <c r="AC46" s="16"/>
    </row>
    <row r="47" spans="2:29" ht="12.75">
      <c r="B47" s="18" t="str">
        <f>Seed15</f>
        <v>Bye</v>
      </c>
      <c r="R47" s="15"/>
      <c r="Z47" s="16"/>
      <c r="AC47" s="16"/>
    </row>
    <row r="48" ht="12.75">
      <c r="AC48" s="16"/>
    </row>
    <row r="49" ht="12">
      <c r="AC49" s="16"/>
    </row>
  </sheetData>
  <sheetProtection sheet="1" objects="1" scenarios="1"/>
  <mergeCells count="3">
    <mergeCell ref="N42:O42"/>
    <mergeCell ref="N25:O25"/>
    <mergeCell ref="N32:O32"/>
  </mergeCells>
  <printOptions horizontalCentered="1" verticalCentered="1"/>
  <pageMargins left="0" right="0" top="0" bottom="0" header="0" footer="0"/>
  <pageSetup horizontalDpi="300" verticalDpi="300" orientation="landscape" scale="97"/>
  <colBreaks count="1" manualBreakCount="1">
    <brk id="15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B1:AD99"/>
  <sheetViews>
    <sheetView zoomScale="50" zoomScaleNormal="50" workbookViewId="0" topLeftCell="A1">
      <selection activeCell="R13" sqref="R13"/>
    </sheetView>
  </sheetViews>
  <sheetFormatPr defaultColWidth="9.140625" defaultRowHeight="12.75"/>
  <cols>
    <col min="1" max="16384" width="9.140625" style="14" customWidth="1"/>
  </cols>
  <sheetData>
    <row r="1" spans="2:24" ht="12">
      <c r="B1" s="18" t="str">
        <f>Seed01</f>
        <v>ROAR MICHALSEN</v>
      </c>
      <c r="X1" s="15"/>
    </row>
    <row r="3" spans="3:5" ht="12.75">
      <c r="C3" s="27" t="str">
        <f>m1dt</f>
        <v>Mon / 8:00</v>
      </c>
      <c r="D3" s="20">
        <v>1</v>
      </c>
      <c r="E3" s="14" t="str">
        <f>IF(B5="Bye",B1,"")</f>
        <v>ROAR MICHALSEN</v>
      </c>
    </row>
    <row r="4" ht="12.75">
      <c r="C4" s="27" t="str">
        <f>m1l</f>
        <v>North 1</v>
      </c>
    </row>
    <row r="5" spans="2:24" ht="12.75">
      <c r="B5" s="18" t="str">
        <f>Seed32</f>
        <v>Bye</v>
      </c>
      <c r="X5" s="15"/>
    </row>
    <row r="6" spans="6:8" ht="12.75">
      <c r="F6" s="27" t="str">
        <f>m17dt</f>
        <v> </v>
      </c>
      <c r="G6" s="20">
        <v>17</v>
      </c>
      <c r="H6" s="15"/>
    </row>
    <row r="7" spans="2:24" ht="12.75">
      <c r="B7" s="18" t="str">
        <f>Seed16</f>
        <v>Bye</v>
      </c>
      <c r="F7" s="27" t="str">
        <f>m17l</f>
        <v> </v>
      </c>
      <c r="X7" s="15"/>
    </row>
    <row r="9" spans="3:5" ht="12.75">
      <c r="C9" s="27" t="str">
        <f>m2dt</f>
        <v> </v>
      </c>
      <c r="D9" s="20">
        <v>2</v>
      </c>
      <c r="E9" s="14" t="str">
        <f>IF(B11="Bye",B7,"")</f>
        <v>Bye</v>
      </c>
    </row>
    <row r="10" ht="12.75">
      <c r="C10" s="27" t="str">
        <f>m2l</f>
        <v> </v>
      </c>
    </row>
    <row r="11" spans="2:24" ht="12.75">
      <c r="B11" s="18" t="str">
        <f>Seed17</f>
        <v>Bye</v>
      </c>
      <c r="X11" s="15"/>
    </row>
    <row r="12" spans="9:11" ht="12.75">
      <c r="I12" s="27" t="str">
        <f>m25dt</f>
        <v> </v>
      </c>
      <c r="J12" s="20">
        <v>25</v>
      </c>
      <c r="K12" s="15"/>
    </row>
    <row r="13" spans="2:24" ht="12.75">
      <c r="B13" s="18" t="str">
        <f>Seed08</f>
        <v>Bye</v>
      </c>
      <c r="I13" s="27" t="str">
        <f>m25l</f>
        <v> </v>
      </c>
      <c r="X13" s="15"/>
    </row>
    <row r="15" spans="3:5" ht="12.75">
      <c r="C15" s="27" t="str">
        <f>m3dt</f>
        <v> </v>
      </c>
      <c r="D15" s="20">
        <v>3</v>
      </c>
      <c r="E15" s="14" t="str">
        <f>IF(B17="Bye",B13,"")</f>
        <v>Bye</v>
      </c>
    </row>
    <row r="16" ht="12.75">
      <c r="C16" s="27" t="str">
        <f>m3l</f>
        <v> </v>
      </c>
    </row>
    <row r="17" spans="2:24" ht="12.75">
      <c r="B17" s="18" t="str">
        <f>Seed25</f>
        <v>Bye</v>
      </c>
      <c r="X17" s="15"/>
    </row>
    <row r="18" spans="6:8" ht="12.75">
      <c r="F18" s="27" t="str">
        <f>m18dt</f>
        <v> </v>
      </c>
      <c r="G18" s="20">
        <v>18</v>
      </c>
      <c r="H18" s="15"/>
    </row>
    <row r="19" spans="2:24" ht="12.75">
      <c r="B19" s="18" t="str">
        <f>Seed15</f>
        <v>Bye</v>
      </c>
      <c r="F19" s="27" t="str">
        <f>m18l</f>
        <v> </v>
      </c>
      <c r="X19" s="15"/>
    </row>
    <row r="21" spans="3:5" ht="12.75">
      <c r="C21" s="27" t="str">
        <f>m4dt</f>
        <v> </v>
      </c>
      <c r="D21" s="20">
        <v>4</v>
      </c>
      <c r="E21" s="14" t="str">
        <f>IF(B23="Bye",B19,"")</f>
        <v>Bye</v>
      </c>
    </row>
    <row r="22" ht="12.75">
      <c r="C22" s="27" t="str">
        <f>m4l</f>
        <v> </v>
      </c>
    </row>
    <row r="23" spans="2:24" ht="12.75">
      <c r="B23" s="18" t="str">
        <f>Seed18</f>
        <v>Bye</v>
      </c>
      <c r="X23" s="15"/>
    </row>
    <row r="24" spans="12:14" ht="12.75">
      <c r="L24" s="27" t="str">
        <f>m29dt</f>
        <v> </v>
      </c>
      <c r="M24" s="20">
        <v>29</v>
      </c>
      <c r="N24" s="15"/>
    </row>
    <row r="25" spans="2:24" ht="12.75">
      <c r="B25" s="18" t="str">
        <f>Seed04</f>
        <v>BORGE BRINGSVÆRD</v>
      </c>
      <c r="L25" s="27" t="str">
        <f>m29l</f>
        <v> </v>
      </c>
      <c r="X25" s="15"/>
    </row>
    <row r="27" spans="3:5" ht="12.75">
      <c r="C27" s="27" t="str">
        <f>m5dt</f>
        <v> </v>
      </c>
      <c r="D27" s="20">
        <v>5</v>
      </c>
      <c r="E27" s="14" t="str">
        <f>IF(B29="Bye",B25,"")</f>
        <v>BORGE BRINGSVÆRD</v>
      </c>
    </row>
    <row r="28" ht="12.75">
      <c r="C28" s="27" t="str">
        <f>m5l</f>
        <v> </v>
      </c>
    </row>
    <row r="29" spans="2:24" ht="12.75">
      <c r="B29" s="18" t="str">
        <f>Seed29</f>
        <v>Bye</v>
      </c>
      <c r="X29" s="15"/>
    </row>
    <row r="30" spans="6:8" ht="12.75">
      <c r="F30" s="27" t="str">
        <f>m19dt</f>
        <v> </v>
      </c>
      <c r="G30" s="20">
        <v>19</v>
      </c>
      <c r="H30" s="15"/>
    </row>
    <row r="31" spans="2:24" ht="12.75">
      <c r="B31" s="18" t="str">
        <f>Seed14</f>
        <v>Bye</v>
      </c>
      <c r="F31" s="27" t="str">
        <f>m19l</f>
        <v> </v>
      </c>
      <c r="X31" s="15"/>
    </row>
    <row r="33" spans="3:5" ht="12.75">
      <c r="C33" s="27" t="str">
        <f>m6dt</f>
        <v> </v>
      </c>
      <c r="D33" s="20">
        <v>6</v>
      </c>
      <c r="E33" s="14" t="str">
        <f>IF(B35="Bye",B31,"")</f>
        <v>Bye</v>
      </c>
    </row>
    <row r="34" ht="12.75">
      <c r="C34" s="27" t="str">
        <f>m6l</f>
        <v> </v>
      </c>
    </row>
    <row r="35" spans="2:24" ht="12.75">
      <c r="B35" s="18" t="str">
        <f>Seed19</f>
        <v>Bye</v>
      </c>
      <c r="X35" s="15"/>
    </row>
    <row r="36" spans="9:11" ht="12.75">
      <c r="I36" s="27" t="str">
        <f>m26dt</f>
        <v> </v>
      </c>
      <c r="J36" s="20">
        <v>26</v>
      </c>
      <c r="K36" s="15"/>
    </row>
    <row r="37" spans="2:24" ht="12.75">
      <c r="B37" s="18" t="str">
        <f>Seed07</f>
        <v>Bye</v>
      </c>
      <c r="I37" s="27" t="str">
        <f>m26l</f>
        <v> </v>
      </c>
      <c r="X37" s="15"/>
    </row>
    <row r="39" spans="3:5" ht="12.75">
      <c r="C39" s="27" t="str">
        <f>m7dt</f>
        <v> </v>
      </c>
      <c r="D39" s="20">
        <v>7</v>
      </c>
      <c r="E39" s="14" t="str">
        <f>IF(B41="Bye",B37,"")</f>
        <v>Bye</v>
      </c>
    </row>
    <row r="40" ht="12.75">
      <c r="C40" s="27" t="str">
        <f>m7l</f>
        <v> </v>
      </c>
    </row>
    <row r="41" spans="2:24" ht="12.75">
      <c r="B41" s="18" t="str">
        <f>Seed26</f>
        <v>Bye</v>
      </c>
      <c r="X41" s="15"/>
    </row>
    <row r="42" spans="6:8" ht="12.75">
      <c r="F42" s="27" t="str">
        <f>m20dt</f>
        <v> </v>
      </c>
      <c r="G42" s="20">
        <v>20</v>
      </c>
      <c r="H42" s="15"/>
    </row>
    <row r="43" spans="2:24" ht="12.75">
      <c r="B43" s="18" t="str">
        <f>Seed13</f>
        <v>Bye</v>
      </c>
      <c r="F43" s="27"/>
      <c r="X43" s="15"/>
    </row>
    <row r="45" spans="3:5" ht="12.75">
      <c r="C45" s="27" t="str">
        <f>m8dt</f>
        <v> </v>
      </c>
      <c r="D45" s="20">
        <v>8</v>
      </c>
      <c r="E45" s="14" t="str">
        <f>IF(B47="Bye",B43,"")</f>
        <v>Bye</v>
      </c>
    </row>
    <row r="46" ht="12.75">
      <c r="C46" s="27" t="str">
        <f>m8l</f>
        <v> </v>
      </c>
    </row>
    <row r="47" spans="2:24" ht="12.75">
      <c r="B47" s="18" t="str">
        <f>Seed20</f>
        <v>Bye</v>
      </c>
      <c r="X47" s="15"/>
    </row>
    <row r="49" spans="7:30" ht="12">
      <c r="G49" s="20"/>
      <c r="AD49" s="20"/>
    </row>
    <row r="50" spans="6:30" ht="12">
      <c r="F50" s="14" t="str">
        <f>Tourny</f>
        <v>Name of the Tournament</v>
      </c>
      <c r="G50" s="20"/>
      <c r="O50" s="27" t="str">
        <f>m31dt</f>
        <v> </v>
      </c>
      <c r="P50" s="20">
        <v>31</v>
      </c>
      <c r="AD50" s="20"/>
    </row>
    <row r="51" spans="15:19" ht="12">
      <c r="O51" s="27" t="str">
        <f>m31l</f>
        <v> </v>
      </c>
      <c r="R51" s="45" t="s">
        <v>3</v>
      </c>
      <c r="S51" s="45"/>
    </row>
    <row r="53" spans="2:30" ht="12">
      <c r="B53" s="18" t="str">
        <f>Seed02</f>
        <v>BÅRD HØIBJERG</v>
      </c>
      <c r="G53" s="20"/>
      <c r="AD53" s="20"/>
    </row>
    <row r="54" spans="7:30" ht="12.75">
      <c r="G54" s="20"/>
      <c r="AD54" s="20"/>
    </row>
    <row r="55" spans="3:5" ht="12.75">
      <c r="C55" s="27" t="str">
        <f>m9dt</f>
        <v> </v>
      </c>
      <c r="D55" s="20">
        <v>9</v>
      </c>
      <c r="E55" s="14" t="str">
        <f>IF(B57="Bye",B53,"")</f>
        <v>BÅRD HØIBJERG</v>
      </c>
    </row>
    <row r="56" spans="3:19" ht="12.75">
      <c r="C56" s="27" t="str">
        <f>m9l</f>
        <v> </v>
      </c>
      <c r="R56" s="45" t="s">
        <v>4</v>
      </c>
      <c r="S56" s="45"/>
    </row>
    <row r="57" ht="12.75">
      <c r="B57" s="18" t="str">
        <f>Seed31</f>
        <v>Bye</v>
      </c>
    </row>
    <row r="58" spans="6:8" ht="12.75">
      <c r="F58" s="27" t="str">
        <f>m21dt</f>
        <v> </v>
      </c>
      <c r="G58" s="20">
        <v>21</v>
      </c>
      <c r="H58" s="15"/>
    </row>
    <row r="59" spans="2:6" ht="12.75">
      <c r="B59" s="18" t="str">
        <f>Seed12</f>
        <v>Bye</v>
      </c>
      <c r="F59" s="27" t="str">
        <f>m21l</f>
        <v> </v>
      </c>
    </row>
    <row r="61" spans="3:5" ht="12.75">
      <c r="C61" s="27" t="str">
        <f>m10dt</f>
        <v> </v>
      </c>
      <c r="D61" s="20">
        <v>10</v>
      </c>
      <c r="E61" s="14" t="str">
        <f>IF(B63="Bye",B59,"")</f>
        <v>Bye</v>
      </c>
    </row>
    <row r="62" ht="12.75">
      <c r="C62" s="27" t="str">
        <f>m10l</f>
        <v> </v>
      </c>
    </row>
    <row r="63" ht="12.75">
      <c r="B63" s="18" t="str">
        <f>Seed21</f>
        <v>Bye</v>
      </c>
    </row>
    <row r="64" spans="9:11" ht="12.75">
      <c r="I64" s="27" t="str">
        <f>m27dt</f>
        <v> </v>
      </c>
      <c r="J64" s="20">
        <v>27</v>
      </c>
      <c r="K64" s="15"/>
    </row>
    <row r="65" spans="2:9" ht="12.75">
      <c r="B65" s="18" t="str">
        <f>Seed06</f>
        <v>Bye</v>
      </c>
      <c r="I65" s="27" t="str">
        <f>m27l</f>
        <v> </v>
      </c>
    </row>
    <row r="67" spans="3:5" ht="12.75">
      <c r="C67" s="27" t="str">
        <f>m11dt</f>
        <v> </v>
      </c>
      <c r="D67" s="20">
        <v>11</v>
      </c>
      <c r="E67" s="14" t="str">
        <f>IF(B69="Bye",B65,"")</f>
        <v>Bye</v>
      </c>
    </row>
    <row r="68" ht="12.75">
      <c r="C68" s="27" t="str">
        <f>m11l</f>
        <v> </v>
      </c>
    </row>
    <row r="69" ht="12.75">
      <c r="B69" s="18" t="str">
        <f>Seed27</f>
        <v>Bye</v>
      </c>
    </row>
    <row r="70" spans="6:8" ht="12.75">
      <c r="F70" s="27" t="str">
        <f>m22dt</f>
        <v> </v>
      </c>
      <c r="G70" s="20">
        <v>22</v>
      </c>
      <c r="H70" s="15"/>
    </row>
    <row r="71" spans="2:6" ht="12.75">
      <c r="B71" s="18" t="str">
        <f>Seed11</f>
        <v>Bye</v>
      </c>
      <c r="F71" s="27" t="str">
        <f>m22l</f>
        <v> </v>
      </c>
    </row>
    <row r="73" spans="3:5" ht="12.75">
      <c r="C73" s="27" t="str">
        <f>m12dt</f>
        <v> </v>
      </c>
      <c r="D73" s="20">
        <v>12</v>
      </c>
      <c r="E73" s="14" t="str">
        <f>IF(B75="Bye",B71,"")</f>
        <v>Bye</v>
      </c>
    </row>
    <row r="74" ht="12.75">
      <c r="C74" s="27" t="str">
        <f>m12l</f>
        <v> </v>
      </c>
    </row>
    <row r="75" ht="12.75">
      <c r="B75" s="18" t="str">
        <f>Seed22</f>
        <v>Bye</v>
      </c>
    </row>
    <row r="76" spans="12:14" ht="12.75">
      <c r="L76" s="27" t="str">
        <f>m30dt</f>
        <v> </v>
      </c>
      <c r="M76" s="20">
        <v>30</v>
      </c>
      <c r="N76" s="15"/>
    </row>
    <row r="77" spans="2:12" ht="12.75">
      <c r="B77" s="18" t="str">
        <f>Seed03</f>
        <v>STEINAR OLSEN</v>
      </c>
      <c r="L77" s="27" t="str">
        <f>m30l</f>
        <v> </v>
      </c>
    </row>
    <row r="79" spans="3:5" ht="12.75">
      <c r="C79" s="27" t="str">
        <f>m13dt</f>
        <v> </v>
      </c>
      <c r="D79" s="20">
        <v>13</v>
      </c>
      <c r="E79" s="14" t="str">
        <f>IF(B81="Bye",B77,"")</f>
        <v>STEINAR OLSEN</v>
      </c>
    </row>
    <row r="80" ht="12.75">
      <c r="C80" s="27" t="str">
        <f>m13l</f>
        <v> </v>
      </c>
    </row>
    <row r="81" spans="2:17" ht="12.75">
      <c r="B81" s="18" t="str">
        <f>Seed30</f>
        <v>Bye</v>
      </c>
      <c r="P81" s="27" t="str">
        <f>m23dt</f>
        <v> </v>
      </c>
      <c r="Q81" s="20">
        <v>32</v>
      </c>
    </row>
    <row r="82" spans="6:16" ht="12.75">
      <c r="F82" s="27" t="str">
        <f>m23dt</f>
        <v> </v>
      </c>
      <c r="G82" s="20">
        <v>23</v>
      </c>
      <c r="H82" s="15"/>
      <c r="P82" s="27" t="str">
        <f>m23l</f>
        <v> </v>
      </c>
    </row>
    <row r="83" spans="2:19" ht="12.75">
      <c r="B83" s="18" t="str">
        <f>Seed10</f>
        <v>Bye</v>
      </c>
      <c r="F83" s="27" t="str">
        <f>m23l</f>
        <v> </v>
      </c>
      <c r="R83" s="45" t="s">
        <v>5</v>
      </c>
      <c r="S83" s="45"/>
    </row>
    <row r="85" spans="3:5" ht="12.75">
      <c r="C85" s="27" t="str">
        <f>m14dt</f>
        <v> </v>
      </c>
      <c r="D85" s="20">
        <v>14</v>
      </c>
      <c r="E85" s="14" t="str">
        <f>IF(B87="Bye",B83,"")</f>
        <v>Bye</v>
      </c>
    </row>
    <row r="86" ht="12.75">
      <c r="C86" s="27" t="str">
        <f>m14l</f>
        <v> </v>
      </c>
    </row>
    <row r="87" ht="12.75">
      <c r="B87" s="18" t="str">
        <f>Seed23</f>
        <v>Bye</v>
      </c>
    </row>
    <row r="88" spans="9:11" ht="12.75">
      <c r="I88" s="27" t="str">
        <f>m28dt</f>
        <v> </v>
      </c>
      <c r="J88" s="20">
        <v>28</v>
      </c>
      <c r="K88" s="15"/>
    </row>
    <row r="89" spans="2:9" ht="12.75">
      <c r="B89" s="18" t="str">
        <f>Seed05</f>
        <v>Bye</v>
      </c>
      <c r="I89" s="27" t="str">
        <f>m28l</f>
        <v> </v>
      </c>
    </row>
    <row r="91" spans="3:5" ht="12.75">
      <c r="C91" s="27" t="str">
        <f>m15dt</f>
        <v> </v>
      </c>
      <c r="D91" s="20">
        <v>15</v>
      </c>
      <c r="E91" s="14" t="str">
        <f>IF(B93="Bye",B89,"")</f>
        <v>Bye</v>
      </c>
    </row>
    <row r="92" ht="12.75">
      <c r="C92" s="27" t="str">
        <f>m15l</f>
        <v> </v>
      </c>
    </row>
    <row r="93" ht="12.75">
      <c r="B93" s="18" t="str">
        <f>Seed28</f>
        <v>Bye</v>
      </c>
    </row>
    <row r="94" spans="6:8" ht="12.75">
      <c r="F94" s="27" t="str">
        <f>m24dt</f>
        <v> </v>
      </c>
      <c r="G94" s="20">
        <v>24</v>
      </c>
      <c r="H94" s="15"/>
    </row>
    <row r="95" spans="2:6" ht="12.75">
      <c r="B95" s="18" t="str">
        <f>Seed09</f>
        <v>Bye</v>
      </c>
      <c r="F95" s="27" t="str">
        <f>m24l</f>
        <v> </v>
      </c>
    </row>
    <row r="97" spans="3:5" ht="12.75">
      <c r="C97" s="27" t="str">
        <f>m16dt</f>
        <v> </v>
      </c>
      <c r="D97" s="20">
        <v>16</v>
      </c>
      <c r="E97" s="14" t="str">
        <f>IF(B99="Bye",B95,"")</f>
        <v>Bye</v>
      </c>
    </row>
    <row r="98" ht="12.75">
      <c r="C98" s="27" t="str">
        <f>m16l</f>
        <v> </v>
      </c>
    </row>
    <row r="99" ht="12.75">
      <c r="B99" s="18" t="str">
        <f>Seed24</f>
        <v>Bye</v>
      </c>
    </row>
  </sheetData>
  <sheetProtection sheet="1" objects="1" scenarios="1"/>
  <mergeCells count="3">
    <mergeCell ref="R51:S51"/>
    <mergeCell ref="R56:S56"/>
    <mergeCell ref="R83:S83"/>
  </mergeCells>
  <printOptions horizontalCentered="1" verticalCentered="1"/>
  <pageMargins left="0" right="0" top="0" bottom="0" header="0" footer="0"/>
  <pageSetup horizontalDpi="300" verticalDpi="300" orientation="portrait" scale="59"/>
  <colBreaks count="1" manualBreakCount="1">
    <brk id="20" max="99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B2:Q18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9.140625" style="14" customWidth="1"/>
    <col min="2" max="2" width="9.421875" style="14" bestFit="1" customWidth="1"/>
    <col min="3" max="16384" width="9.140625" style="14" customWidth="1"/>
  </cols>
  <sheetData>
    <row r="1" ht="19.5" customHeight="1"/>
    <row r="2" spans="2:17" ht="19.5" customHeight="1">
      <c r="B2" s="18" t="str">
        <f>Seed01</f>
        <v>ROAR MICHALSEN</v>
      </c>
      <c r="Q2" s="16"/>
    </row>
    <row r="3" spans="8:17" ht="19.5" customHeight="1">
      <c r="H3" s="36" t="str">
        <f>Tourny</f>
        <v>Name of the Tournament</v>
      </c>
      <c r="Q3" s="16"/>
    </row>
    <row r="4" spans="3:17" ht="19.5" customHeight="1">
      <c r="C4" s="28" t="str">
        <f>m1dt</f>
        <v>Mon / 8:00</v>
      </c>
      <c r="D4" s="20">
        <v>1</v>
      </c>
      <c r="E4" s="14">
        <f>IF(B6="Bye",B2,"")</f>
      </c>
      <c r="N4" s="16">
        <f>IF((Q6="Bye"),Q2,"")</f>
      </c>
      <c r="Q4" s="16"/>
    </row>
    <row r="5" spans="3:17" ht="19.5" customHeight="1">
      <c r="C5" s="28" t="str">
        <f>m1l</f>
        <v>North 1</v>
      </c>
      <c r="Q5" s="16"/>
    </row>
    <row r="6" spans="2:17" ht="19.5" customHeight="1">
      <c r="B6" s="18" t="str">
        <f>Seed04</f>
        <v>BORGE BRINGSVÆRD</v>
      </c>
      <c r="Q6" s="16"/>
    </row>
    <row r="7" spans="6:17" ht="19.5" customHeight="1">
      <c r="F7" s="28" t="str">
        <f>m3dt</f>
        <v> </v>
      </c>
      <c r="G7" s="20">
        <v>3</v>
      </c>
      <c r="J7" s="15"/>
      <c r="K7" s="16"/>
      <c r="Q7" s="16"/>
    </row>
    <row r="8" spans="2:17" ht="19.5" customHeight="1">
      <c r="B8" s="18" t="str">
        <f>Seed02</f>
        <v>BÅRD HØIBJERG</v>
      </c>
      <c r="F8" s="28" t="str">
        <f>m3l</f>
        <v> </v>
      </c>
      <c r="Q8" s="16"/>
    </row>
    <row r="9" ht="19.5" customHeight="1">
      <c r="Q9" s="16"/>
    </row>
    <row r="10" spans="3:17" ht="19.5" customHeight="1">
      <c r="C10" s="28" t="str">
        <f>m2dt</f>
        <v> </v>
      </c>
      <c r="D10" s="20">
        <v>2</v>
      </c>
      <c r="E10" s="14">
        <f>IF(B12="Bye",B8,"")</f>
      </c>
      <c r="L10" s="28" t="str">
        <f>m6dt</f>
        <v> </v>
      </c>
      <c r="M10" s="20">
        <v>6</v>
      </c>
      <c r="N10" s="16">
        <f>IF((Q12="Bye"),Q8,"")</f>
      </c>
      <c r="Q10" s="16"/>
    </row>
    <row r="11" spans="3:17" ht="19.5" customHeight="1">
      <c r="C11" s="28" t="str">
        <f>m2l</f>
        <v> </v>
      </c>
      <c r="L11" s="28" t="str">
        <f>m6l</f>
        <v> </v>
      </c>
      <c r="N11" s="14" t="s">
        <v>3</v>
      </c>
      <c r="Q11" s="16"/>
    </row>
    <row r="12" spans="2:17" ht="19.5" customHeight="1">
      <c r="B12" s="18" t="str">
        <f>Seed03</f>
        <v>STEINAR OLSEN</v>
      </c>
      <c r="H12" s="14" t="s">
        <v>8</v>
      </c>
      <c r="Q12" s="16"/>
    </row>
    <row r="13" spans="8:11" ht="19.5" customHeight="1">
      <c r="H13" s="20"/>
      <c r="I13" s="28" t="str">
        <f>m5dt</f>
        <v> </v>
      </c>
      <c r="J13" s="20">
        <v>5</v>
      </c>
      <c r="K13" s="20"/>
    </row>
    <row r="14" spans="5:14" ht="19.5" customHeight="1">
      <c r="E14" s="14" t="s">
        <v>6</v>
      </c>
      <c r="H14" s="20"/>
      <c r="I14" s="28" t="str">
        <f>m5l</f>
        <v> </v>
      </c>
      <c r="K14" s="20"/>
      <c r="N14" s="14" t="s">
        <v>4</v>
      </c>
    </row>
    <row r="15" spans="6:11" ht="19.5" customHeight="1">
      <c r="F15" s="28" t="str">
        <f>m4dt</f>
        <v> </v>
      </c>
      <c r="G15" s="20">
        <v>4</v>
      </c>
      <c r="H15" s="20"/>
      <c r="K15" s="20"/>
    </row>
    <row r="16" spans="6:11" ht="19.5" customHeight="1">
      <c r="F16" s="28" t="str">
        <f>m4l</f>
        <v> </v>
      </c>
      <c r="H16" s="20"/>
      <c r="K16" s="20"/>
    </row>
    <row r="17" ht="19.5" customHeight="1">
      <c r="N17" s="14" t="s">
        <v>5</v>
      </c>
    </row>
    <row r="18" ht="19.5" customHeight="1">
      <c r="E18" s="14" t="s">
        <v>7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 sheet="1" objects="1" scenarios="1"/>
  <printOptions horizontalCentered="1" verticalCentered="1"/>
  <pageMargins left="0" right="0" top="0" bottom="0" header="0" footer="0"/>
  <pageSetup horizontalDpi="300" verticalDpi="30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B1:W36"/>
  <sheetViews>
    <sheetView zoomScale="65" zoomScaleNormal="65" workbookViewId="0" topLeftCell="A1">
      <selection activeCell="A1" sqref="A1"/>
    </sheetView>
  </sheetViews>
  <sheetFormatPr defaultColWidth="11.421875" defaultRowHeight="12.75"/>
  <cols>
    <col min="1" max="1" width="9.140625" style="14" customWidth="1"/>
    <col min="2" max="2" width="9.421875" style="14" bestFit="1" customWidth="1"/>
    <col min="3" max="16384" width="9.140625" style="14" customWidth="1"/>
  </cols>
  <sheetData>
    <row r="1" spans="2:23" ht="19.5" customHeight="1">
      <c r="B1" s="18" t="str">
        <f>Seed01</f>
        <v>ROAR MICHALSEN</v>
      </c>
      <c r="W1" s="16"/>
    </row>
    <row r="2" spans="15:23" ht="19.5" customHeight="1">
      <c r="O2" s="15"/>
      <c r="W2" s="16"/>
    </row>
    <row r="3" spans="3:23" ht="19.5" customHeight="1">
      <c r="C3" s="26" t="str">
        <f>m1dt</f>
        <v>Mon / 8:00</v>
      </c>
      <c r="D3" s="20">
        <v>1</v>
      </c>
      <c r="E3" s="14" t="str">
        <f>IF(B5="Bye",B1,"")</f>
        <v>ROAR MICHALSEN</v>
      </c>
      <c r="J3" s="36" t="str">
        <f>Tourny</f>
        <v>Name of the Tournament</v>
      </c>
      <c r="T3" s="16">
        <f>IF((W5="Bye"),W1,"")</f>
      </c>
      <c r="W3" s="16"/>
    </row>
    <row r="4" spans="3:23" ht="19.5" customHeight="1">
      <c r="C4" s="26" t="str">
        <f>m1l</f>
        <v>North 1</v>
      </c>
      <c r="O4" s="15"/>
      <c r="T4" s="16"/>
      <c r="W4" s="16"/>
    </row>
    <row r="5" spans="2:23" ht="19.5" customHeight="1">
      <c r="B5" s="18" t="str">
        <f>Seed08</f>
        <v>Bye</v>
      </c>
      <c r="T5" s="16"/>
      <c r="W5" s="16"/>
    </row>
    <row r="6" spans="6:23" ht="19.5" customHeight="1">
      <c r="F6" s="26" t="str">
        <f>m5dt</f>
        <v> </v>
      </c>
      <c r="G6" s="20">
        <v>5</v>
      </c>
      <c r="Q6" s="16"/>
      <c r="T6" s="16"/>
      <c r="W6" s="16"/>
    </row>
    <row r="7" spans="2:23" ht="19.5" customHeight="1">
      <c r="B7" s="18" t="str">
        <f>Seed04</f>
        <v>BORGE BRINGSVÆRD</v>
      </c>
      <c r="F7" s="26" t="str">
        <f>m5l</f>
        <v> </v>
      </c>
      <c r="Q7" s="16"/>
      <c r="T7" s="16"/>
      <c r="W7" s="16"/>
    </row>
    <row r="8" spans="17:23" ht="19.5" customHeight="1">
      <c r="Q8" s="16"/>
      <c r="T8" s="16"/>
      <c r="W8" s="16"/>
    </row>
    <row r="9" spans="3:23" ht="19.5" customHeight="1">
      <c r="C9" s="26" t="str">
        <f>m2dt</f>
        <v> </v>
      </c>
      <c r="D9" s="20">
        <v>2</v>
      </c>
      <c r="E9" s="14" t="str">
        <f>IF(B11="Bye",B7,"")</f>
        <v>BORGE BRINGSVÆRD</v>
      </c>
      <c r="Q9" s="16"/>
      <c r="T9" s="16">
        <f>IF((W11="Bye"),W7,"")</f>
      </c>
      <c r="W9" s="16"/>
    </row>
    <row r="10" spans="3:23" ht="19.5" customHeight="1">
      <c r="C10" s="26" t="str">
        <f>m2l</f>
        <v> </v>
      </c>
      <c r="Q10" s="16"/>
      <c r="T10" s="16"/>
      <c r="W10" s="16"/>
    </row>
    <row r="11" spans="2:23" ht="19.5" customHeight="1">
      <c r="B11" s="18" t="str">
        <f>Seed05</f>
        <v>Bye</v>
      </c>
      <c r="Q11" s="16"/>
      <c r="T11" s="16"/>
      <c r="W11" s="16"/>
    </row>
    <row r="12" spans="9:23" ht="19.5" customHeight="1">
      <c r="I12" s="26" t="str">
        <f>m7dt</f>
        <v> </v>
      </c>
      <c r="J12" s="20">
        <v>7</v>
      </c>
      <c r="M12" s="15"/>
      <c r="N12" s="16"/>
      <c r="Q12" s="16"/>
      <c r="T12" s="16"/>
      <c r="W12" s="16"/>
    </row>
    <row r="13" spans="2:23" ht="19.5" customHeight="1">
      <c r="B13" s="18" t="str">
        <f>Seed03</f>
        <v>STEINAR OLSEN</v>
      </c>
      <c r="I13" s="26" t="str">
        <f>m7l</f>
        <v> </v>
      </c>
      <c r="Q13" s="16"/>
      <c r="T13" s="16"/>
      <c r="W13" s="16"/>
    </row>
    <row r="14" spans="14:23" ht="19.5" customHeight="1">
      <c r="N14" s="26" t="str">
        <f>m14dt</f>
        <v> </v>
      </c>
      <c r="O14" s="20">
        <v>14</v>
      </c>
      <c r="Q14" s="16"/>
      <c r="T14" s="16"/>
      <c r="W14" s="16"/>
    </row>
    <row r="15" spans="3:23" ht="19.5" customHeight="1">
      <c r="C15" s="26" t="str">
        <f>m3dt</f>
        <v> </v>
      </c>
      <c r="D15" s="20">
        <v>3</v>
      </c>
      <c r="E15" s="14" t="str">
        <f>IF(B17="Bye",B13,"")</f>
        <v>STEINAR OLSEN</v>
      </c>
      <c r="N15" s="26" t="str">
        <f>m14l</f>
        <v> </v>
      </c>
      <c r="Q15" s="16" t="s">
        <v>3</v>
      </c>
      <c r="T15" s="16">
        <f>IF((W17="Bye"),W13,"")</f>
      </c>
      <c r="W15" s="16"/>
    </row>
    <row r="16" spans="3:23" ht="19.5" customHeight="1">
      <c r="C16" s="26" t="str">
        <f>m3l</f>
        <v> </v>
      </c>
      <c r="Q16" s="16"/>
      <c r="T16" s="16"/>
      <c r="W16" s="16"/>
    </row>
    <row r="17" spans="2:23" ht="19.5" customHeight="1">
      <c r="B17" s="18" t="str">
        <f>Seed06</f>
        <v>Bye</v>
      </c>
      <c r="Q17" s="16"/>
      <c r="T17" s="16"/>
      <c r="W17" s="16"/>
    </row>
    <row r="18" spans="6:23" ht="19.5" customHeight="1">
      <c r="F18" s="26" t="str">
        <f>m6dt</f>
        <v> </v>
      </c>
      <c r="G18" s="20">
        <v>6</v>
      </c>
      <c r="Q18" s="16" t="s">
        <v>4</v>
      </c>
      <c r="T18" s="16"/>
      <c r="W18" s="16"/>
    </row>
    <row r="19" spans="2:23" ht="19.5" customHeight="1">
      <c r="B19" s="18" t="str">
        <f>Seed02</f>
        <v>BÅRD HØIBJERG</v>
      </c>
      <c r="F19" s="26" t="str">
        <f>m6l</f>
        <v> </v>
      </c>
      <c r="T19" s="16"/>
      <c r="W19" s="16"/>
    </row>
    <row r="20" spans="20:23" ht="19.5" customHeight="1">
      <c r="T20" s="16"/>
      <c r="W20" s="16"/>
    </row>
    <row r="21" spans="3:23" ht="19.5" customHeight="1">
      <c r="C21" s="26" t="str">
        <f>m4dt</f>
        <v> </v>
      </c>
      <c r="D21" s="20">
        <v>4</v>
      </c>
      <c r="Q21" s="14" t="s">
        <v>5</v>
      </c>
      <c r="T21" s="16">
        <f>IF((W23="Bye"),W19,"")</f>
      </c>
      <c r="W21" s="16"/>
    </row>
    <row r="22" spans="3:23" ht="19.5" customHeight="1">
      <c r="C22" s="26" t="str">
        <f>m4l</f>
        <v> </v>
      </c>
      <c r="H22" s="14" t="s">
        <v>10</v>
      </c>
      <c r="T22" s="16"/>
      <c r="W22" s="16"/>
    </row>
    <row r="23" spans="2:23" ht="19.5" customHeight="1">
      <c r="B23" s="18" t="str">
        <f>Seed07</f>
        <v>Bye</v>
      </c>
      <c r="I23" s="26" t="str">
        <f>m10dt</f>
        <v> </v>
      </c>
      <c r="J23" s="20">
        <v>10</v>
      </c>
      <c r="W23" s="16"/>
    </row>
    <row r="24" spans="5:23" ht="19.5" customHeight="1">
      <c r="E24" s="14" t="s">
        <v>6</v>
      </c>
      <c r="I24" s="26" t="str">
        <f>m10l</f>
        <v> </v>
      </c>
      <c r="N24" s="14" t="s">
        <v>12</v>
      </c>
      <c r="W24" s="16"/>
    </row>
    <row r="25" spans="6:23" ht="19.5" customHeight="1">
      <c r="F25" s="26" t="str">
        <f>m8dt</f>
        <v> </v>
      </c>
      <c r="G25" s="20">
        <v>8</v>
      </c>
      <c r="O25" s="26" t="str">
        <f>m13dt</f>
        <v> </v>
      </c>
      <c r="P25" s="20">
        <v>13</v>
      </c>
      <c r="W25" s="16"/>
    </row>
    <row r="26" spans="6:15" ht="19.5" customHeight="1">
      <c r="F26" s="26" t="str">
        <f>m8l</f>
        <v> </v>
      </c>
      <c r="O26" s="26" t="str">
        <f>m13l</f>
        <v> </v>
      </c>
    </row>
    <row r="27" spans="12:13" ht="19.5" customHeight="1">
      <c r="L27" s="26" t="str">
        <f>m12dt</f>
        <v> </v>
      </c>
      <c r="M27" s="20">
        <v>12</v>
      </c>
    </row>
    <row r="28" spans="5:12" ht="19.5" customHeight="1">
      <c r="E28" s="14" t="s">
        <v>8</v>
      </c>
      <c r="L28" s="26" t="str">
        <f>m12l</f>
        <v> </v>
      </c>
    </row>
    <row r="29" ht="19.5" customHeight="1"/>
    <row r="30" ht="19.5" customHeight="1">
      <c r="H30" s="14" t="s">
        <v>9</v>
      </c>
    </row>
    <row r="31" spans="9:10" ht="19.5" customHeight="1">
      <c r="I31" s="26" t="str">
        <f>m11dt</f>
        <v> </v>
      </c>
      <c r="J31" s="20">
        <v>11</v>
      </c>
    </row>
    <row r="32" spans="5:9" ht="19.5" customHeight="1">
      <c r="E32" s="14" t="s">
        <v>7</v>
      </c>
      <c r="I32" s="26" t="str">
        <f>m11l</f>
        <v> </v>
      </c>
    </row>
    <row r="33" spans="6:7" ht="19.5" customHeight="1">
      <c r="F33" s="26" t="str">
        <f>m9dt</f>
        <v> </v>
      </c>
      <c r="G33" s="20">
        <v>9</v>
      </c>
    </row>
    <row r="34" ht="19.5" customHeight="1">
      <c r="F34" s="26" t="str">
        <f>m9l</f>
        <v> </v>
      </c>
    </row>
    <row r="35" ht="19.5" customHeight="1"/>
    <row r="36" ht="19.5" customHeight="1">
      <c r="E36" s="14" t="s">
        <v>11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 sheet="1" objects="1" scenarios="1"/>
  <printOptions horizontalCentered="1" verticalCentered="1"/>
  <pageMargins left="0" right="0" top="0" bottom="0" header="0" footer="0"/>
  <pageSetup horizontalDpi="300" verticalDpi="300" orientation="landscape" scale="8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B2:AC72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6384" width="9.140625" style="14" customWidth="1"/>
  </cols>
  <sheetData>
    <row r="2" spans="2:29" ht="12">
      <c r="B2" s="18" t="str">
        <f>Seed01</f>
        <v>ROAR MICHALSEN</v>
      </c>
      <c r="R2" s="15"/>
      <c r="AC2" s="16"/>
    </row>
    <row r="3" ht="12.75">
      <c r="AC3" s="16"/>
    </row>
    <row r="4" spans="3:29" ht="12.75">
      <c r="C4" s="26" t="str">
        <f>m1dt</f>
        <v>Mon / 8:00</v>
      </c>
      <c r="D4" s="20">
        <v>1</v>
      </c>
      <c r="E4" s="14" t="str">
        <f>IF(B6="Bye",B2,"")</f>
        <v>ROAR MICHALSEN</v>
      </c>
      <c r="Z4" s="16"/>
      <c r="AC4" s="16"/>
    </row>
    <row r="5" spans="3:29" ht="12.75">
      <c r="C5" s="26" t="str">
        <f>m1l</f>
        <v>North 1</v>
      </c>
      <c r="Z5" s="16"/>
      <c r="AC5" s="16"/>
    </row>
    <row r="6" spans="2:29" ht="12.75">
      <c r="B6" s="18" t="str">
        <f>Seed16</f>
        <v>Bye</v>
      </c>
      <c r="M6" s="14" t="str">
        <f>Tourny</f>
        <v>Name of the Tournament</v>
      </c>
      <c r="R6" s="15"/>
      <c r="Z6" s="16"/>
      <c r="AC6" s="16"/>
    </row>
    <row r="7" spans="6:29" ht="12.75">
      <c r="F7" s="26" t="str">
        <f>m9dt</f>
        <v> </v>
      </c>
      <c r="G7" s="20">
        <v>9</v>
      </c>
      <c r="W7" s="16"/>
      <c r="Z7" s="16"/>
      <c r="AC7" s="16"/>
    </row>
    <row r="8" spans="2:29" ht="12">
      <c r="B8" s="18" t="str">
        <f>Seed08</f>
        <v>Bye</v>
      </c>
      <c r="F8" s="26" t="str">
        <f>m9l</f>
        <v> </v>
      </c>
      <c r="R8" s="15"/>
      <c r="W8" s="16"/>
      <c r="Z8" s="16"/>
      <c r="AC8" s="16"/>
    </row>
    <row r="9" spans="23:29" ht="12.75">
      <c r="W9" s="16"/>
      <c r="Z9" s="16"/>
      <c r="AC9" s="16"/>
    </row>
    <row r="10" spans="3:29" ht="12.75">
      <c r="C10" s="26" t="str">
        <f>m2dt</f>
        <v> </v>
      </c>
      <c r="D10" s="20">
        <v>2</v>
      </c>
      <c r="E10" s="14" t="str">
        <f>IF(B12="Bye",B8,"")</f>
        <v>Bye</v>
      </c>
      <c r="W10" s="16"/>
      <c r="Z10" s="16"/>
      <c r="AC10" s="16"/>
    </row>
    <row r="11" spans="3:29" ht="12.75">
      <c r="C11" s="26" t="str">
        <f>m2l</f>
        <v> </v>
      </c>
      <c r="W11" s="16"/>
      <c r="Z11" s="16"/>
      <c r="AC11" s="16"/>
    </row>
    <row r="12" spans="2:29" ht="12.75">
      <c r="B12" s="18" t="str">
        <f>Seed09</f>
        <v>Bye</v>
      </c>
      <c r="R12" s="15"/>
      <c r="W12" s="16"/>
      <c r="Z12" s="16"/>
      <c r="AC12" s="16"/>
    </row>
    <row r="13" spans="9:29" ht="12.75">
      <c r="I13" s="26" t="str">
        <f>m13dt</f>
        <v> </v>
      </c>
      <c r="J13" s="20">
        <v>13</v>
      </c>
      <c r="T13" s="16"/>
      <c r="W13" s="16"/>
      <c r="Z13" s="16"/>
      <c r="AC13" s="16"/>
    </row>
    <row r="14" spans="2:29" ht="12">
      <c r="B14" s="18" t="str">
        <f>Seed04</f>
        <v>BORGE BRINGSVÆRD</v>
      </c>
      <c r="I14" s="26" t="str">
        <f>m13l</f>
        <v> </v>
      </c>
      <c r="R14" s="15"/>
      <c r="T14" s="16"/>
      <c r="W14" s="16"/>
      <c r="Z14" s="16"/>
      <c r="AC14" s="16"/>
    </row>
    <row r="15" spans="20:29" ht="12.75">
      <c r="T15" s="16"/>
      <c r="W15" s="16"/>
      <c r="Z15" s="16"/>
      <c r="AC15" s="16"/>
    </row>
    <row r="16" spans="3:29" ht="12.75">
      <c r="C16" s="26" t="str">
        <f>m3dt</f>
        <v> </v>
      </c>
      <c r="D16" s="20">
        <v>3</v>
      </c>
      <c r="E16" s="14" t="str">
        <f>IF(B18="Bye",B14,"")</f>
        <v>BORGE BRINGSVÆRD</v>
      </c>
      <c r="T16" s="16"/>
      <c r="W16" s="16"/>
      <c r="Z16" s="16"/>
      <c r="AC16" s="16"/>
    </row>
    <row r="17" spans="3:29" ht="12.75">
      <c r="C17" s="26" t="str">
        <f>m3l</f>
        <v> </v>
      </c>
      <c r="T17" s="16"/>
      <c r="W17" s="16"/>
      <c r="Z17" s="16"/>
      <c r="AC17" s="16"/>
    </row>
    <row r="18" spans="2:29" ht="12.75">
      <c r="B18" s="18" t="str">
        <f>Seed13</f>
        <v>Bye</v>
      </c>
      <c r="R18" s="15"/>
      <c r="T18" s="16"/>
      <c r="W18" s="16"/>
      <c r="Z18" s="16"/>
      <c r="AC18" s="16"/>
    </row>
    <row r="19" spans="6:29" ht="12.75">
      <c r="F19" s="26" t="str">
        <f>m10dt</f>
        <v> </v>
      </c>
      <c r="G19" s="20">
        <v>10</v>
      </c>
      <c r="T19" s="16"/>
      <c r="W19" s="16"/>
      <c r="Z19" s="16"/>
      <c r="AC19" s="16"/>
    </row>
    <row r="20" spans="2:29" ht="12">
      <c r="B20" s="18" t="str">
        <f>Seed06</f>
        <v>Bye</v>
      </c>
      <c r="F20" s="26" t="str">
        <f>m10l</f>
        <v> </v>
      </c>
      <c r="R20" s="15"/>
      <c r="T20" s="16"/>
      <c r="W20" s="16"/>
      <c r="Z20" s="16"/>
      <c r="AC20" s="16"/>
    </row>
    <row r="21" spans="20:29" ht="12.75">
      <c r="T21" s="16"/>
      <c r="W21" s="16"/>
      <c r="Z21" s="16"/>
      <c r="AC21" s="16"/>
    </row>
    <row r="22" spans="3:29" ht="12.75">
      <c r="C22" s="26" t="str">
        <f>m4dt</f>
        <v> </v>
      </c>
      <c r="D22" s="20">
        <v>4</v>
      </c>
      <c r="E22" s="14" t="str">
        <f>IF(B24="Bye",B20,"")</f>
        <v>Bye</v>
      </c>
      <c r="T22" s="16"/>
      <c r="W22" s="16"/>
      <c r="Z22" s="16"/>
      <c r="AC22" s="16"/>
    </row>
    <row r="23" spans="3:29" ht="12.75">
      <c r="C23" s="26" t="str">
        <f>m4l</f>
        <v> </v>
      </c>
      <c r="T23" s="16"/>
      <c r="W23" s="16"/>
      <c r="Z23" s="16"/>
      <c r="AC23" s="16"/>
    </row>
    <row r="24" spans="2:29" ht="12.75">
      <c r="B24" s="18" t="str">
        <f>Seed11</f>
        <v>Bye</v>
      </c>
      <c r="R24" s="15"/>
      <c r="T24" s="16"/>
      <c r="W24" s="16"/>
      <c r="Z24" s="16"/>
      <c r="AC24" s="16"/>
    </row>
    <row r="25" spans="12:29" ht="12.75">
      <c r="L25" s="26" t="str">
        <f>m15dt</f>
        <v> </v>
      </c>
      <c r="M25" s="20">
        <v>15</v>
      </c>
      <c r="P25" s="15"/>
      <c r="Q25" s="16"/>
      <c r="T25" s="16"/>
      <c r="W25" s="16"/>
      <c r="Z25" s="16"/>
      <c r="AC25" s="16"/>
    </row>
    <row r="26" spans="2:29" ht="12">
      <c r="B26" s="18" t="str">
        <f>Seed05</f>
        <v>Bye</v>
      </c>
      <c r="L26" s="26" t="str">
        <f>m15l</f>
        <v> </v>
      </c>
      <c r="R26" s="15"/>
      <c r="T26" s="16"/>
      <c r="W26" s="16"/>
      <c r="Z26" s="16"/>
      <c r="AC26" s="16"/>
    </row>
    <row r="27" spans="17:29" ht="12.75">
      <c r="Q27" s="26" t="str">
        <f>m30dt</f>
        <v> </v>
      </c>
      <c r="R27" s="20" t="s">
        <v>132</v>
      </c>
      <c r="T27" s="16"/>
      <c r="W27" s="16"/>
      <c r="Z27" s="16"/>
      <c r="AC27" s="16"/>
    </row>
    <row r="28" spans="3:29" ht="12.75">
      <c r="C28" s="26" t="str">
        <f>m5dt</f>
        <v> </v>
      </c>
      <c r="D28" s="20">
        <v>5</v>
      </c>
      <c r="E28" s="14" t="str">
        <f>IF(B30="Bye",B26,"")</f>
        <v>Bye</v>
      </c>
      <c r="Q28" s="26" t="str">
        <f>m30l</f>
        <v> </v>
      </c>
      <c r="T28" s="16"/>
      <c r="U28" s="45" t="s">
        <v>3</v>
      </c>
      <c r="V28" s="45"/>
      <c r="W28" s="16"/>
      <c r="Z28" s="16"/>
      <c r="AC28" s="16"/>
    </row>
    <row r="29" spans="3:29" ht="12.75">
      <c r="C29" s="26" t="str">
        <f>m5l</f>
        <v> </v>
      </c>
      <c r="T29" s="16"/>
      <c r="W29" s="16"/>
      <c r="Z29" s="16"/>
      <c r="AC29" s="16"/>
    </row>
    <row r="30" spans="2:29" ht="12.75">
      <c r="B30" s="18" t="str">
        <f>Seed12</f>
        <v>Bye</v>
      </c>
      <c r="R30" s="15"/>
      <c r="T30" s="16"/>
      <c r="W30" s="16"/>
      <c r="Z30" s="16"/>
      <c r="AC30" s="16"/>
    </row>
    <row r="31" spans="6:29" ht="12.75">
      <c r="F31" s="26" t="str">
        <f>m11dt</f>
        <v> </v>
      </c>
      <c r="G31" s="20">
        <v>11</v>
      </c>
      <c r="T31" s="16"/>
      <c r="W31" s="16"/>
      <c r="Z31" s="16"/>
      <c r="AC31" s="16"/>
    </row>
    <row r="32" spans="2:29" ht="12">
      <c r="B32" s="18" t="str">
        <f>Seed03</f>
        <v>STEINAR OLSEN</v>
      </c>
      <c r="F32" s="26" t="str">
        <f>m11l</f>
        <v> </v>
      </c>
      <c r="R32" s="15"/>
      <c r="T32" s="16"/>
      <c r="U32" s="45" t="s">
        <v>4</v>
      </c>
      <c r="V32" s="45"/>
      <c r="W32" s="16"/>
      <c r="Z32" s="16"/>
      <c r="AC32" s="16"/>
    </row>
    <row r="33" spans="20:29" ht="12.75">
      <c r="T33" s="16"/>
      <c r="W33" s="16"/>
      <c r="Z33" s="16"/>
      <c r="AC33" s="16"/>
    </row>
    <row r="34" spans="3:29" ht="12.75">
      <c r="C34" s="26" t="str">
        <f>m6dt</f>
        <v> </v>
      </c>
      <c r="D34" s="20">
        <v>6</v>
      </c>
      <c r="E34" s="14" t="str">
        <f>IF(B36="Bye",B32,"")</f>
        <v>STEINAR OLSEN</v>
      </c>
      <c r="T34" s="16"/>
      <c r="W34" s="16"/>
      <c r="Z34" s="16"/>
      <c r="AC34" s="16"/>
    </row>
    <row r="35" spans="3:29" ht="12.75">
      <c r="C35" s="26" t="str">
        <f>m6l</f>
        <v> </v>
      </c>
      <c r="T35" s="16"/>
      <c r="W35" s="16"/>
      <c r="Z35" s="16"/>
      <c r="AC35" s="16"/>
    </row>
    <row r="36" spans="2:29" ht="12.75">
      <c r="B36" s="18" t="str">
        <f>Seed14</f>
        <v>Bye</v>
      </c>
      <c r="R36" s="15"/>
      <c r="T36" s="16"/>
      <c r="U36" s="45" t="s">
        <v>5</v>
      </c>
      <c r="V36" s="45"/>
      <c r="W36" s="16"/>
      <c r="Z36" s="16"/>
      <c r="AC36" s="16"/>
    </row>
    <row r="37" spans="9:29" ht="12.75">
      <c r="I37" s="26" t="str">
        <f>m14dt</f>
        <v> </v>
      </c>
      <c r="J37" s="20">
        <v>14</v>
      </c>
      <c r="T37" s="16"/>
      <c r="W37" s="16"/>
      <c r="Z37" s="16"/>
      <c r="AC37" s="16"/>
    </row>
    <row r="38" spans="2:29" ht="12">
      <c r="B38" s="39" t="str">
        <f>Seed07</f>
        <v>Bye</v>
      </c>
      <c r="I38" s="26" t="str">
        <f>m14l</f>
        <v> </v>
      </c>
      <c r="R38" s="15"/>
      <c r="T38" s="16"/>
      <c r="W38" s="16"/>
      <c r="Z38" s="16"/>
      <c r="AC38" s="16"/>
    </row>
    <row r="39" spans="20:29" ht="12.75">
      <c r="T39" s="16"/>
      <c r="W39" s="16"/>
      <c r="Z39" s="16"/>
      <c r="AC39" s="16"/>
    </row>
    <row r="40" spans="3:29" ht="12.75">
      <c r="C40" s="26" t="str">
        <f>m7dt</f>
        <v> </v>
      </c>
      <c r="D40" s="20">
        <v>7</v>
      </c>
      <c r="E40" s="14" t="str">
        <f>IF(B42="Bye",B38,"")</f>
        <v>Bye</v>
      </c>
      <c r="T40" s="16"/>
      <c r="W40" s="16"/>
      <c r="Z40" s="16"/>
      <c r="AC40" s="16"/>
    </row>
    <row r="41" spans="3:29" ht="12.75">
      <c r="C41" s="26" t="str">
        <f>m7l</f>
        <v> </v>
      </c>
      <c r="W41" s="16"/>
      <c r="Z41" s="16"/>
      <c r="AC41" s="16"/>
    </row>
    <row r="42" spans="2:29" ht="12.75">
      <c r="B42" s="39" t="str">
        <f>Seed10</f>
        <v>Bye</v>
      </c>
      <c r="R42" s="15"/>
      <c r="W42" s="16"/>
      <c r="Z42" s="16"/>
      <c r="AC42" s="16"/>
    </row>
    <row r="43" spans="6:29" ht="12.75">
      <c r="F43" s="26" t="str">
        <f>m12dt</f>
        <v> </v>
      </c>
      <c r="G43" s="20">
        <v>12</v>
      </c>
      <c r="W43" s="16"/>
      <c r="Z43" s="16"/>
      <c r="AC43" s="16"/>
    </row>
    <row r="44" spans="2:29" ht="12">
      <c r="B44" s="18" t="str">
        <f>Names!B3</f>
        <v>BÅRD HØIBJERG</v>
      </c>
      <c r="F44" s="26" t="str">
        <f>m12l</f>
        <v> </v>
      </c>
      <c r="R44" s="15"/>
      <c r="W44" s="16"/>
      <c r="Z44" s="16"/>
      <c r="AC44" s="16"/>
    </row>
    <row r="45" spans="26:29" ht="12.75">
      <c r="Z45" s="16"/>
      <c r="AC45" s="16"/>
    </row>
    <row r="46" spans="3:29" ht="12.75">
      <c r="C46" s="26" t="str">
        <f>m8dt</f>
        <v> </v>
      </c>
      <c r="D46" s="20">
        <v>8</v>
      </c>
      <c r="E46" s="14" t="str">
        <f>IF(B48="Bye",B44,"")</f>
        <v>BÅRD HØIBJERG</v>
      </c>
      <c r="Z46" s="16"/>
      <c r="AC46" s="16"/>
    </row>
    <row r="47" spans="3:29" ht="12.75">
      <c r="C47" s="26" t="str">
        <f>m8l</f>
        <v> </v>
      </c>
      <c r="H47" s="15"/>
      <c r="Z47" s="16"/>
      <c r="AC47" s="16"/>
    </row>
    <row r="48" spans="2:29" ht="12.75">
      <c r="B48" s="18" t="str">
        <f>Names!B16</f>
        <v>Bye</v>
      </c>
      <c r="H48" s="14" t="s">
        <v>16</v>
      </c>
      <c r="N48" s="15"/>
      <c r="R48" s="15"/>
      <c r="Z48" s="16"/>
      <c r="AC48" s="16"/>
    </row>
    <row r="49" spans="5:29" ht="12.75">
      <c r="E49" s="15"/>
      <c r="I49" s="26" t="str">
        <f>m20dt</f>
        <v> </v>
      </c>
      <c r="J49" s="20" t="s">
        <v>122</v>
      </c>
      <c r="N49" s="14" t="s">
        <v>13</v>
      </c>
      <c r="AC49" s="16"/>
    </row>
    <row r="50" spans="5:29" ht="12.75">
      <c r="E50" s="14" t="s">
        <v>6</v>
      </c>
      <c r="I50" s="26" t="str">
        <f>m20l</f>
        <v> </v>
      </c>
      <c r="O50" s="26" t="str">
        <f>m26dt</f>
        <v> </v>
      </c>
      <c r="P50" s="20" t="s">
        <v>128</v>
      </c>
      <c r="AC50" s="16"/>
    </row>
    <row r="51" spans="6:15" ht="12.75">
      <c r="F51" s="26" t="str">
        <f>m16dt</f>
        <v> </v>
      </c>
      <c r="G51" s="20" t="s">
        <v>118</v>
      </c>
      <c r="H51" s="15"/>
      <c r="O51" s="26" t="str">
        <f>m26l</f>
        <v> </v>
      </c>
    </row>
    <row r="52" spans="6:14" ht="12.75">
      <c r="F52" s="26" t="str">
        <f>m16l</f>
        <v> </v>
      </c>
      <c r="L52" s="26" t="str">
        <f>m24dt</f>
        <v> </v>
      </c>
      <c r="M52" s="20" t="s">
        <v>126</v>
      </c>
      <c r="N52" s="15"/>
    </row>
    <row r="53" spans="5:20" ht="12.75">
      <c r="E53" s="15"/>
      <c r="H53" s="15"/>
      <c r="L53" s="26" t="str">
        <f>m24l</f>
        <v> </v>
      </c>
      <c r="T53" s="14" t="s">
        <v>20</v>
      </c>
    </row>
    <row r="54" spans="5:22" ht="12.75">
      <c r="E54" s="14" t="s">
        <v>15</v>
      </c>
      <c r="H54" s="14" t="s">
        <v>17</v>
      </c>
      <c r="U54" s="26" t="str">
        <f>m29dt</f>
        <v> </v>
      </c>
      <c r="V54" s="20" t="s">
        <v>131</v>
      </c>
    </row>
    <row r="55" spans="5:21" ht="12.75">
      <c r="E55" s="15"/>
      <c r="I55" s="26" t="str">
        <f>m21dt</f>
        <v> </v>
      </c>
      <c r="J55" s="20" t="s">
        <v>123</v>
      </c>
      <c r="U55" s="26" t="str">
        <f>m29l</f>
        <v> </v>
      </c>
    </row>
    <row r="56" spans="5:19" ht="12.75">
      <c r="E56" s="14" t="s">
        <v>8</v>
      </c>
      <c r="I56" s="26" t="str">
        <f>m21l</f>
        <v> </v>
      </c>
      <c r="R56" s="26" t="str">
        <f>m28dt</f>
        <v> </v>
      </c>
      <c r="S56" s="20" t="s">
        <v>130</v>
      </c>
    </row>
    <row r="57" spans="6:18" ht="12.75">
      <c r="F57" s="26" t="str">
        <f>m17dt</f>
        <v> </v>
      </c>
      <c r="G57" s="20" t="s">
        <v>119</v>
      </c>
      <c r="H57" s="15"/>
      <c r="R57" s="26" t="str">
        <f>m28l</f>
        <v> </v>
      </c>
    </row>
    <row r="58" ht="12.75">
      <c r="F58" s="26" t="str">
        <f>m17l</f>
        <v> </v>
      </c>
    </row>
    <row r="59" spans="5:8" ht="12.75">
      <c r="E59" s="15"/>
      <c r="H59" s="15"/>
    </row>
    <row r="60" spans="5:14" ht="12.75">
      <c r="E60" s="14" t="s">
        <v>9</v>
      </c>
      <c r="H60" s="14" t="s">
        <v>18</v>
      </c>
      <c r="N60" s="15"/>
    </row>
    <row r="61" spans="5:14" ht="12.75">
      <c r="E61" s="15"/>
      <c r="I61" s="26" t="str">
        <f>m22dt</f>
        <v> </v>
      </c>
      <c r="J61" s="20" t="s">
        <v>124</v>
      </c>
      <c r="N61" s="14" t="s">
        <v>14</v>
      </c>
    </row>
    <row r="62" spans="5:16" ht="12.75">
      <c r="E62" s="14" t="s">
        <v>10</v>
      </c>
      <c r="I62" s="26" t="str">
        <f>m22l</f>
        <v> </v>
      </c>
      <c r="O62" s="26" t="str">
        <f>m27dt</f>
        <v> </v>
      </c>
      <c r="P62" s="20" t="s">
        <v>129</v>
      </c>
    </row>
    <row r="63" spans="6:15" ht="12.75">
      <c r="F63" s="26" t="str">
        <f>m18dt</f>
        <v> </v>
      </c>
      <c r="G63" s="20" t="s">
        <v>120</v>
      </c>
      <c r="H63" s="15"/>
      <c r="O63" s="26" t="str">
        <f>m27l</f>
        <v> </v>
      </c>
    </row>
    <row r="64" spans="6:14" ht="12.75">
      <c r="F64" s="26" t="str">
        <f>m18l</f>
        <v> </v>
      </c>
      <c r="L64" s="26" t="str">
        <f>m25dt</f>
        <v> </v>
      </c>
      <c r="M64" s="20" t="s">
        <v>127</v>
      </c>
      <c r="N64" s="15"/>
    </row>
    <row r="65" spans="5:12" ht="12.75">
      <c r="E65" s="15"/>
      <c r="H65" s="15"/>
      <c r="L65" s="26" t="str">
        <f>m25l</f>
        <v> </v>
      </c>
    </row>
    <row r="66" spans="5:8" ht="12.75">
      <c r="E66" s="14" t="s">
        <v>11</v>
      </c>
      <c r="H66" s="14" t="s">
        <v>19</v>
      </c>
    </row>
    <row r="67" spans="5:10" ht="12.75">
      <c r="E67" s="15"/>
      <c r="I67" s="26" t="str">
        <f>m23dt</f>
        <v> </v>
      </c>
      <c r="J67" s="20" t="s">
        <v>125</v>
      </c>
    </row>
    <row r="68" spans="5:9" ht="12.75">
      <c r="E68" s="14" t="s">
        <v>12</v>
      </c>
      <c r="I68" s="26" t="str">
        <f>m23l</f>
        <v> </v>
      </c>
    </row>
    <row r="69" spans="6:8" ht="12.75">
      <c r="F69" s="26" t="str">
        <f>m19dt</f>
        <v> </v>
      </c>
      <c r="G69" s="20" t="s">
        <v>121</v>
      </c>
      <c r="H69" s="15"/>
    </row>
    <row r="70" ht="12.75">
      <c r="F70" s="26" t="str">
        <f>m19l</f>
        <v> </v>
      </c>
    </row>
    <row r="71" ht="12.75">
      <c r="E71" s="15"/>
    </row>
    <row r="72" ht="12.75">
      <c r="E72" s="14" t="s">
        <v>7</v>
      </c>
    </row>
  </sheetData>
  <sheetProtection sheet="1" objects="1" scenarios="1"/>
  <mergeCells count="3">
    <mergeCell ref="U28:V28"/>
    <mergeCell ref="U32:V32"/>
    <mergeCell ref="U36:V36"/>
  </mergeCells>
  <printOptions/>
  <pageMargins left="0" right="0" top="0" bottom="0" header="0" footer="0"/>
  <pageSetup horizontalDpi="300" verticalDpi="300" orientation="landscape" scale="6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B1:AD146"/>
  <sheetViews>
    <sheetView zoomScale="50" zoomScaleNormal="50" workbookViewId="0" topLeftCell="A1">
      <selection activeCell="E1" sqref="E1"/>
    </sheetView>
  </sheetViews>
  <sheetFormatPr defaultColWidth="9.140625" defaultRowHeight="12.75"/>
  <cols>
    <col min="1" max="16384" width="9.140625" style="14" customWidth="1"/>
  </cols>
  <sheetData>
    <row r="1" spans="2:24" ht="12">
      <c r="B1" s="18" t="str">
        <f>Seed01</f>
        <v>ROAR MICHALSEN</v>
      </c>
      <c r="X1" s="15"/>
    </row>
    <row r="3" spans="3:5" ht="12.75">
      <c r="C3" s="26" t="str">
        <f>m1dt</f>
        <v>Mon / 8:00</v>
      </c>
      <c r="D3" s="27">
        <v>1</v>
      </c>
      <c r="E3" s="22" t="str">
        <f>IF(B5="Bye",B1,"")</f>
        <v>ROAR MICHALSEN</v>
      </c>
    </row>
    <row r="4" ht="12.75">
      <c r="C4" s="26" t="str">
        <f>m1l</f>
        <v>North 1</v>
      </c>
    </row>
    <row r="5" spans="2:24" ht="12.75">
      <c r="B5" s="18" t="str">
        <f>Seed32</f>
        <v>Bye</v>
      </c>
      <c r="X5" s="15"/>
    </row>
    <row r="6" spans="6:7" ht="12.75">
      <c r="F6" s="26" t="str">
        <f>m17dt</f>
        <v> </v>
      </c>
      <c r="G6" s="27">
        <v>17</v>
      </c>
    </row>
    <row r="7" spans="2:24" ht="12.75">
      <c r="B7" s="18" t="str">
        <f>Seed16</f>
        <v>Bye</v>
      </c>
      <c r="F7" s="26" t="str">
        <f>m17l</f>
        <v> </v>
      </c>
      <c r="G7" s="22"/>
      <c r="X7" s="15"/>
    </row>
    <row r="9" spans="3:5" ht="12.75">
      <c r="C9" s="26" t="str">
        <f>m2dt</f>
        <v> </v>
      </c>
      <c r="D9" s="27">
        <v>2</v>
      </c>
      <c r="E9" s="22" t="str">
        <f>IF(B11="Bye",B7,"")</f>
        <v>Bye</v>
      </c>
    </row>
    <row r="10" ht="12.75">
      <c r="C10" s="26" t="str">
        <f>m2l</f>
        <v> </v>
      </c>
    </row>
    <row r="11" spans="2:24" ht="12.75">
      <c r="B11" s="18" t="str">
        <f>Seed17</f>
        <v>Bye</v>
      </c>
      <c r="X11" s="15"/>
    </row>
    <row r="12" spans="9:10" ht="12.75">
      <c r="I12" s="26" t="str">
        <f>m25dt</f>
        <v> </v>
      </c>
      <c r="J12" s="27">
        <v>25</v>
      </c>
    </row>
    <row r="13" spans="2:24" ht="12.75">
      <c r="B13" s="18" t="str">
        <f>Seed08</f>
        <v>Bye</v>
      </c>
      <c r="I13" s="26" t="str">
        <f>m25l</f>
        <v> </v>
      </c>
      <c r="J13" s="22"/>
      <c r="X13" s="15"/>
    </row>
    <row r="15" spans="3:5" ht="12.75">
      <c r="C15" s="26" t="str">
        <f>m3dt</f>
        <v> </v>
      </c>
      <c r="D15" s="27">
        <v>3</v>
      </c>
      <c r="E15" s="22" t="str">
        <f>IF(B17="Bye",B13,"")</f>
        <v>Bye</v>
      </c>
    </row>
    <row r="16" ht="12.75">
      <c r="C16" s="26" t="str">
        <f>m3l</f>
        <v> </v>
      </c>
    </row>
    <row r="17" spans="2:24" ht="12.75">
      <c r="B17" s="18" t="str">
        <f>Seed25</f>
        <v>Bye</v>
      </c>
      <c r="X17" s="15"/>
    </row>
    <row r="18" spans="6:7" ht="12.75">
      <c r="F18" s="26" t="str">
        <f>m18dt</f>
        <v> </v>
      </c>
      <c r="G18" s="27">
        <v>18</v>
      </c>
    </row>
    <row r="19" spans="2:24" ht="12.75">
      <c r="B19" s="18" t="str">
        <f>Seed15</f>
        <v>Bye</v>
      </c>
      <c r="F19" s="26" t="str">
        <f>m18l</f>
        <v> </v>
      </c>
      <c r="G19" s="22"/>
      <c r="X19" s="15"/>
    </row>
    <row r="21" spans="3:5" ht="12.75">
      <c r="C21" s="26" t="str">
        <f>m4dt</f>
        <v> </v>
      </c>
      <c r="D21" s="27">
        <v>4</v>
      </c>
      <c r="E21" s="22" t="str">
        <f>IF(B23="Bye",B19,"")</f>
        <v>Bye</v>
      </c>
    </row>
    <row r="22" ht="12.75">
      <c r="C22" s="26" t="str">
        <f>m4l</f>
        <v> </v>
      </c>
    </row>
    <row r="23" spans="2:24" ht="12.75">
      <c r="B23" s="18" t="str">
        <f>Seed18</f>
        <v>Bye</v>
      </c>
      <c r="X23" s="15"/>
    </row>
    <row r="24" spans="12:13" ht="12.75">
      <c r="L24" s="26" t="str">
        <f>m29dt</f>
        <v> </v>
      </c>
      <c r="M24" s="27">
        <v>29</v>
      </c>
    </row>
    <row r="25" spans="2:24" ht="12.75">
      <c r="B25" s="18" t="str">
        <f>Seed04</f>
        <v>BORGE BRINGSVÆRD</v>
      </c>
      <c r="L25" s="26" t="str">
        <f>m29l</f>
        <v> </v>
      </c>
      <c r="M25" s="22"/>
      <c r="X25" s="15"/>
    </row>
    <row r="27" spans="3:5" ht="12.75">
      <c r="C27" s="26" t="str">
        <f>m5dt</f>
        <v> </v>
      </c>
      <c r="D27" s="27">
        <v>5</v>
      </c>
      <c r="E27" s="22" t="str">
        <f>IF(B29="Bye",B25,"")</f>
        <v>BORGE BRINGSVÆRD</v>
      </c>
    </row>
    <row r="28" ht="12.75">
      <c r="C28" s="26" t="str">
        <f>m5l</f>
        <v> </v>
      </c>
    </row>
    <row r="29" spans="2:24" ht="12.75">
      <c r="B29" s="18" t="str">
        <f>Seed29</f>
        <v>Bye</v>
      </c>
      <c r="X29" s="15"/>
    </row>
    <row r="30" spans="6:7" ht="12.75">
      <c r="F30" s="26" t="str">
        <f>m19dt</f>
        <v> </v>
      </c>
      <c r="G30" s="27">
        <v>19</v>
      </c>
    </row>
    <row r="31" spans="2:24" ht="12.75">
      <c r="B31" s="18" t="str">
        <f>Seed14</f>
        <v>Bye</v>
      </c>
      <c r="F31" s="26" t="str">
        <f>m19l</f>
        <v> </v>
      </c>
      <c r="G31" s="22"/>
      <c r="X31" s="15"/>
    </row>
    <row r="33" spans="3:5" ht="12.75">
      <c r="C33" s="26" t="str">
        <f>m6dt</f>
        <v> </v>
      </c>
      <c r="D33" s="27">
        <v>6</v>
      </c>
      <c r="E33" s="22" t="str">
        <f>IF(B35="Bye",B31,"")</f>
        <v>Bye</v>
      </c>
    </row>
    <row r="34" ht="12.75">
      <c r="C34" s="26" t="str">
        <f>m6l</f>
        <v> </v>
      </c>
    </row>
    <row r="35" spans="2:24" ht="12.75">
      <c r="B35" s="18" t="str">
        <f>Seed19</f>
        <v>Bye</v>
      </c>
      <c r="X35" s="15"/>
    </row>
    <row r="36" spans="9:10" ht="12.75">
      <c r="I36" s="26" t="str">
        <f>m26dt</f>
        <v> </v>
      </c>
      <c r="J36" s="27">
        <v>26</v>
      </c>
    </row>
    <row r="37" spans="2:24" ht="12.75">
      <c r="B37" s="18" t="str">
        <f>Seed07</f>
        <v>Bye</v>
      </c>
      <c r="I37" s="26" t="str">
        <f>m26l</f>
        <v> </v>
      </c>
      <c r="J37" s="22"/>
      <c r="X37" s="15"/>
    </row>
    <row r="39" spans="3:5" ht="12.75">
      <c r="C39" s="26" t="str">
        <f>m7dt</f>
        <v> </v>
      </c>
      <c r="D39" s="27">
        <v>7</v>
      </c>
      <c r="E39" s="22" t="str">
        <f>IF(B41="Bye",B37,"")</f>
        <v>Bye</v>
      </c>
    </row>
    <row r="40" ht="12.75">
      <c r="C40" s="26" t="str">
        <f>m7l</f>
        <v> </v>
      </c>
    </row>
    <row r="41" spans="2:24" ht="12.75">
      <c r="B41" s="18" t="str">
        <f>Seed26</f>
        <v>Bye</v>
      </c>
      <c r="X41" s="15"/>
    </row>
    <row r="42" spans="6:7" ht="12.75">
      <c r="F42" s="26" t="str">
        <f>m20dt</f>
        <v> </v>
      </c>
      <c r="G42" s="27">
        <v>20</v>
      </c>
    </row>
    <row r="43" spans="2:24" ht="12.75">
      <c r="B43" s="18" t="str">
        <f>Seed13</f>
        <v>Bye</v>
      </c>
      <c r="F43" s="26" t="str">
        <f>m20l</f>
        <v> </v>
      </c>
      <c r="G43" s="22"/>
      <c r="X43" s="15"/>
    </row>
    <row r="45" spans="3:5" ht="12.75">
      <c r="C45" s="26" t="str">
        <f>m8dt</f>
        <v> </v>
      </c>
      <c r="D45" s="27">
        <v>8</v>
      </c>
      <c r="E45" s="22" t="str">
        <f>IF(B47="Bye",B43,"")</f>
        <v>Bye</v>
      </c>
    </row>
    <row r="46" ht="12.75">
      <c r="C46" s="26" t="str">
        <f>m8l</f>
        <v> </v>
      </c>
    </row>
    <row r="47" spans="2:24" ht="12.75">
      <c r="B47" s="18" t="str">
        <f>Seed20</f>
        <v>Bye</v>
      </c>
      <c r="X47" s="15"/>
    </row>
    <row r="48" spans="8:16" ht="12.75">
      <c r="H48" s="14" t="str">
        <f>Tourny</f>
        <v>Name of the Tournament</v>
      </c>
      <c r="O48" s="26" t="str">
        <f>m31dt</f>
        <v> </v>
      </c>
      <c r="P48" s="27">
        <v>31</v>
      </c>
    </row>
    <row r="49" spans="2:30" ht="12.75">
      <c r="B49" s="18" t="str">
        <f>Seed02</f>
        <v>BÅRD HØIBJERG</v>
      </c>
      <c r="G49" s="20"/>
      <c r="O49" s="26" t="str">
        <f>m31l</f>
        <v> </v>
      </c>
      <c r="P49" s="22"/>
      <c r="AD49" s="20"/>
    </row>
    <row r="50" spans="7:30" ht="12.75">
      <c r="G50" s="20"/>
      <c r="T50" s="26" t="str">
        <f>m61dt</f>
        <v> </v>
      </c>
      <c r="U50" s="27" t="s">
        <v>163</v>
      </c>
      <c r="AD50" s="20"/>
    </row>
    <row r="51" spans="3:23" ht="12.75">
      <c r="C51" s="26" t="str">
        <f>m9dt</f>
        <v> </v>
      </c>
      <c r="D51" s="27">
        <v>9</v>
      </c>
      <c r="E51" s="22" t="str">
        <f>IF(B53="Bye",B49,"")</f>
        <v>BÅRD HØIBJERG</v>
      </c>
      <c r="T51" s="26" t="str">
        <f>m61l</f>
        <v> </v>
      </c>
      <c r="U51" s="22"/>
      <c r="V51" s="45" t="s">
        <v>3</v>
      </c>
      <c r="W51" s="45"/>
    </row>
    <row r="52" ht="12.75">
      <c r="C52" s="26" t="str">
        <f>m9l</f>
        <v> </v>
      </c>
    </row>
    <row r="53" ht="12.75">
      <c r="B53" s="18" t="str">
        <f>Seed31</f>
        <v>Bye</v>
      </c>
    </row>
    <row r="54" spans="6:7" ht="12.75">
      <c r="F54" s="26" t="str">
        <f>m21dt</f>
        <v> </v>
      </c>
      <c r="G54" s="27">
        <v>21</v>
      </c>
    </row>
    <row r="55" spans="2:23" ht="12.75">
      <c r="B55" s="18" t="str">
        <f>Seed12</f>
        <v>Bye</v>
      </c>
      <c r="F55" s="26" t="str">
        <f>m21l</f>
        <v> </v>
      </c>
      <c r="G55" s="22"/>
      <c r="V55" s="45" t="s">
        <v>4</v>
      </c>
      <c r="W55" s="45"/>
    </row>
    <row r="57" spans="3:5" ht="12.75">
      <c r="C57" s="26" t="str">
        <f>m10dt</f>
        <v> </v>
      </c>
      <c r="D57" s="27">
        <v>10</v>
      </c>
      <c r="E57" s="22" t="str">
        <f>IF(B59="Bye",B55,"")</f>
        <v>Bye</v>
      </c>
    </row>
    <row r="58" ht="12.75">
      <c r="C58" s="26" t="str">
        <f>m10l</f>
        <v> </v>
      </c>
    </row>
    <row r="59" spans="2:23" ht="12.75">
      <c r="B59" s="18" t="str">
        <f>Seed21</f>
        <v>Bye</v>
      </c>
      <c r="V59" s="45" t="s">
        <v>5</v>
      </c>
      <c r="W59" s="45"/>
    </row>
    <row r="60" spans="9:10" ht="12.75">
      <c r="I60" s="26" t="str">
        <f>m27dt</f>
        <v> </v>
      </c>
      <c r="J60" s="27">
        <v>27</v>
      </c>
    </row>
    <row r="61" spans="2:10" ht="12.75">
      <c r="B61" s="18" t="str">
        <f>Seed06</f>
        <v>Bye</v>
      </c>
      <c r="I61" s="26" t="str">
        <f>m27l</f>
        <v> </v>
      </c>
      <c r="J61" s="22"/>
    </row>
    <row r="63" spans="3:5" ht="12.75">
      <c r="C63" s="26" t="str">
        <f>m11dt</f>
        <v> </v>
      </c>
      <c r="D63" s="27">
        <v>11</v>
      </c>
      <c r="E63" s="22" t="str">
        <f>IF(B65="Bye",B61,"")</f>
        <v>Bye</v>
      </c>
    </row>
    <row r="64" ht="12.75">
      <c r="C64" s="26" t="str">
        <f>m11l</f>
        <v> </v>
      </c>
    </row>
    <row r="65" ht="12.75">
      <c r="B65" s="18" t="str">
        <f>Seed27</f>
        <v>Bye</v>
      </c>
    </row>
    <row r="66" spans="6:7" ht="12.75">
      <c r="F66" s="26" t="str">
        <f>m22dt</f>
        <v> </v>
      </c>
      <c r="G66" s="27">
        <v>22</v>
      </c>
    </row>
    <row r="67" spans="2:7" ht="12.75">
      <c r="B67" s="18" t="str">
        <f>Seed11</f>
        <v>Bye</v>
      </c>
      <c r="F67" s="26" t="str">
        <f>m22l</f>
        <v> </v>
      </c>
      <c r="G67" s="22"/>
    </row>
    <row r="69" spans="3:5" ht="12.75">
      <c r="C69" s="26" t="str">
        <f>m12dt</f>
        <v> </v>
      </c>
      <c r="D69" s="27">
        <v>12</v>
      </c>
      <c r="E69" s="22" t="str">
        <f>IF(B71="Bye",B67,"")</f>
        <v>Bye</v>
      </c>
    </row>
    <row r="70" ht="12.75">
      <c r="C70" s="26" t="str">
        <f>m12l</f>
        <v> </v>
      </c>
    </row>
    <row r="71" ht="12.75">
      <c r="B71" s="18" t="str">
        <f>Seed22</f>
        <v>Bye</v>
      </c>
    </row>
    <row r="72" spans="12:13" ht="12.75">
      <c r="L72" s="26" t="str">
        <f>m30dt</f>
        <v> </v>
      </c>
      <c r="M72" s="27">
        <v>30</v>
      </c>
    </row>
    <row r="73" spans="2:13" ht="12.75">
      <c r="B73" s="18" t="str">
        <f>Seed03</f>
        <v>STEINAR OLSEN</v>
      </c>
      <c r="L73" s="26" t="str">
        <f>m30l</f>
        <v> </v>
      </c>
      <c r="M73" s="22"/>
    </row>
    <row r="75" spans="3:5" ht="12.75">
      <c r="C75" s="26" t="str">
        <f>m13dt</f>
        <v> </v>
      </c>
      <c r="D75" s="27">
        <v>13</v>
      </c>
      <c r="E75" s="22" t="str">
        <f>IF(B77="Bye",B73,"")</f>
        <v>STEINAR OLSEN</v>
      </c>
    </row>
    <row r="76" ht="12.75">
      <c r="C76" s="26" t="str">
        <f>m13l</f>
        <v> </v>
      </c>
    </row>
    <row r="77" ht="12.75">
      <c r="B77" s="18" t="str">
        <f>Seed30</f>
        <v>Bye</v>
      </c>
    </row>
    <row r="78" spans="6:7" ht="12.75">
      <c r="F78" s="26" t="str">
        <f>m23dt</f>
        <v> </v>
      </c>
      <c r="G78" s="27">
        <v>23</v>
      </c>
    </row>
    <row r="79" spans="2:7" ht="12.75">
      <c r="B79" s="18" t="str">
        <f>Seed10</f>
        <v>Bye</v>
      </c>
      <c r="F79" s="26" t="str">
        <f>m23l</f>
        <v> </v>
      </c>
      <c r="G79" s="22"/>
    </row>
    <row r="81" spans="3:5" ht="12.75">
      <c r="C81" s="26" t="str">
        <f>m14dt</f>
        <v> </v>
      </c>
      <c r="D81" s="27">
        <v>14</v>
      </c>
      <c r="E81" s="22" t="str">
        <f>IF(B83="Bye",B79,"")</f>
        <v>Bye</v>
      </c>
    </row>
    <row r="82" ht="12.75">
      <c r="C82" s="26" t="str">
        <f>m14l</f>
        <v> </v>
      </c>
    </row>
    <row r="83" ht="12.75">
      <c r="B83" s="18" t="str">
        <f>Seed23</f>
        <v>Bye</v>
      </c>
    </row>
    <row r="84" spans="9:10" ht="12.75">
      <c r="I84" s="26" t="str">
        <f>m28dt</f>
        <v> </v>
      </c>
      <c r="J84" s="27">
        <v>28</v>
      </c>
    </row>
    <row r="85" spans="2:16" ht="12.75">
      <c r="B85" s="18" t="str">
        <f>Seed05</f>
        <v>Bye</v>
      </c>
      <c r="I85" s="26" t="str">
        <f>m28l</f>
        <v> </v>
      </c>
      <c r="J85" s="22"/>
      <c r="P85" s="17" t="s">
        <v>42</v>
      </c>
    </row>
    <row r="87" spans="3:5" ht="12.75">
      <c r="C87" s="26" t="str">
        <f>m15dt</f>
        <v> </v>
      </c>
      <c r="D87" s="27">
        <v>15</v>
      </c>
      <c r="E87" s="22" t="str">
        <f>IF(B89="Bye",B85,"")</f>
        <v>Bye</v>
      </c>
    </row>
    <row r="88" ht="12.75">
      <c r="C88" s="26" t="str">
        <f>m15l</f>
        <v> </v>
      </c>
    </row>
    <row r="89" ht="12.75">
      <c r="B89" s="18" t="str">
        <f>Seed28</f>
        <v>Bye</v>
      </c>
    </row>
    <row r="90" spans="6:7" ht="12.75">
      <c r="F90" s="26" t="str">
        <f>m24dt</f>
        <v> </v>
      </c>
      <c r="G90" s="27">
        <v>24</v>
      </c>
    </row>
    <row r="91" spans="2:7" ht="12.75">
      <c r="B91" s="18" t="str">
        <f>Seed09</f>
        <v>Bye</v>
      </c>
      <c r="F91" s="26" t="str">
        <f>m24l</f>
        <v> </v>
      </c>
      <c r="G91" s="22"/>
    </row>
    <row r="93" spans="3:5" ht="12.75">
      <c r="C93" s="26" t="str">
        <f>m16dt</f>
        <v> </v>
      </c>
      <c r="D93" s="27">
        <v>16</v>
      </c>
      <c r="E93" s="22" t="str">
        <f>IF(B95="Bye",B91,"")</f>
        <v>Bye</v>
      </c>
    </row>
    <row r="94" ht="12.75">
      <c r="C94" s="26" t="str">
        <f>m16l</f>
        <v> </v>
      </c>
    </row>
    <row r="95" ht="12.75">
      <c r="B95" s="18" t="str">
        <f>Seed24</f>
        <v>Bye</v>
      </c>
    </row>
    <row r="97" ht="12">
      <c r="H97" s="14" t="s">
        <v>27</v>
      </c>
    </row>
    <row r="99" spans="9:14" ht="12.75">
      <c r="I99" s="26" t="str">
        <f>m40dt</f>
        <v> </v>
      </c>
      <c r="J99" s="27" t="s">
        <v>142</v>
      </c>
      <c r="N99" s="14" t="s">
        <v>35</v>
      </c>
    </row>
    <row r="100" spans="5:16" ht="12.75">
      <c r="E100" s="14" t="s">
        <v>6</v>
      </c>
      <c r="I100" s="26" t="str">
        <f>m40l</f>
        <v> </v>
      </c>
      <c r="J100" s="22"/>
      <c r="O100" s="26" t="str">
        <f>m52dt</f>
        <v> </v>
      </c>
      <c r="P100" s="27" t="s">
        <v>154</v>
      </c>
    </row>
    <row r="101" spans="6:16" ht="12.75">
      <c r="F101" s="26" t="str">
        <f>m32dt</f>
        <v> </v>
      </c>
      <c r="G101" s="27" t="s">
        <v>134</v>
      </c>
      <c r="O101" s="26" t="str">
        <f>m52l</f>
        <v> </v>
      </c>
      <c r="P101" s="22"/>
    </row>
    <row r="102" spans="6:13" ht="12.75">
      <c r="F102" s="26" t="str">
        <f>m32l</f>
        <v> </v>
      </c>
      <c r="G102" s="22"/>
      <c r="L102" s="26" t="str">
        <f>m48dt</f>
        <v> </v>
      </c>
      <c r="M102" s="27" t="s">
        <v>150</v>
      </c>
    </row>
    <row r="103" spans="12:20" ht="12.75">
      <c r="L103" s="26" t="str">
        <f>m48l</f>
        <v> </v>
      </c>
      <c r="M103" s="22"/>
      <c r="T103" s="14" t="s">
        <v>39</v>
      </c>
    </row>
    <row r="104" spans="5:22" ht="12.75">
      <c r="E104" s="14" t="s">
        <v>26</v>
      </c>
      <c r="H104" s="14" t="s">
        <v>28</v>
      </c>
      <c r="U104" s="26" t="str">
        <f>m58dt</f>
        <v> </v>
      </c>
      <c r="V104" s="27" t="s">
        <v>160</v>
      </c>
    </row>
    <row r="105" spans="9:22" ht="12.75">
      <c r="I105" s="26" t="str">
        <f>m41dt</f>
        <v> </v>
      </c>
      <c r="J105" s="27" t="s">
        <v>143</v>
      </c>
      <c r="U105" s="26" t="str">
        <f>m58l</f>
        <v> </v>
      </c>
      <c r="V105" s="22"/>
    </row>
    <row r="106" spans="5:19" ht="12.75">
      <c r="E106" s="14" t="s">
        <v>8</v>
      </c>
      <c r="I106" s="26" t="str">
        <f>m41l</f>
        <v> </v>
      </c>
      <c r="J106" s="22"/>
      <c r="R106" s="26" t="str">
        <f>m56dt</f>
        <v> </v>
      </c>
      <c r="S106" s="27" t="s">
        <v>158</v>
      </c>
    </row>
    <row r="107" spans="6:19" ht="12.75">
      <c r="F107" s="26" t="str">
        <f>m33dt</f>
        <v> </v>
      </c>
      <c r="G107" s="27" t="s">
        <v>135</v>
      </c>
      <c r="R107" s="26" t="str">
        <f>m56l</f>
        <v> </v>
      </c>
      <c r="S107" s="22"/>
    </row>
    <row r="108" spans="6:7" ht="12.75">
      <c r="F108" s="26" t="str">
        <f>m33l</f>
        <v> </v>
      </c>
      <c r="G108" s="22"/>
    </row>
    <row r="110" spans="5:8" ht="12.75">
      <c r="E110" s="14" t="s">
        <v>14</v>
      </c>
      <c r="H110" s="14" t="s">
        <v>29</v>
      </c>
    </row>
    <row r="111" spans="9:14" ht="12.75">
      <c r="I111" s="26" t="str">
        <f>m42dt</f>
        <v> </v>
      </c>
      <c r="J111" s="27" t="s">
        <v>144</v>
      </c>
      <c r="N111" s="14" t="s">
        <v>36</v>
      </c>
    </row>
    <row r="112" spans="5:16" ht="12.75">
      <c r="E112" s="14" t="s">
        <v>9</v>
      </c>
      <c r="I112" s="26" t="str">
        <f>m42l</f>
        <v> </v>
      </c>
      <c r="J112" s="22"/>
      <c r="O112" s="26" t="str">
        <f>m53dt</f>
        <v> </v>
      </c>
      <c r="P112" s="27" t="s">
        <v>155</v>
      </c>
    </row>
    <row r="113" spans="6:26" ht="12.75">
      <c r="F113" s="26" t="str">
        <f>m34dt</f>
        <v> </v>
      </c>
      <c r="G113" s="27" t="s">
        <v>136</v>
      </c>
      <c r="O113" s="26" t="str">
        <f>m53l</f>
        <v> </v>
      </c>
      <c r="P113" s="22"/>
      <c r="Z113" s="14" t="s">
        <v>41</v>
      </c>
    </row>
    <row r="114" spans="6:28" ht="12.75">
      <c r="F114" s="26" t="str">
        <f>m34l</f>
        <v> </v>
      </c>
      <c r="G114" s="22"/>
      <c r="L114" s="26" t="str">
        <f>m49dt</f>
        <v> </v>
      </c>
      <c r="M114" s="27" t="s">
        <v>151</v>
      </c>
      <c r="AA114" s="26" t="str">
        <f>m60dt</f>
        <v> </v>
      </c>
      <c r="AB114" s="27" t="s">
        <v>162</v>
      </c>
    </row>
    <row r="115" spans="12:28" ht="12.75">
      <c r="L115" s="26" t="str">
        <f>m48l</f>
        <v> </v>
      </c>
      <c r="M115" s="22"/>
      <c r="AA115" s="26" t="str">
        <f>m60l</f>
        <v> </v>
      </c>
      <c r="AB115" s="22"/>
    </row>
    <row r="116" spans="5:8" ht="12.75">
      <c r="E116" s="14" t="s">
        <v>17</v>
      </c>
      <c r="H116" s="14" t="s">
        <v>30</v>
      </c>
    </row>
    <row r="117" spans="9:10" ht="12.75">
      <c r="I117" s="26" t="str">
        <f>m43dt</f>
        <v> </v>
      </c>
      <c r="J117" s="27" t="s">
        <v>145</v>
      </c>
    </row>
    <row r="118" spans="5:10" ht="12.75">
      <c r="E118" s="14" t="s">
        <v>12</v>
      </c>
      <c r="I118" s="26" t="str">
        <f>m43l</f>
        <v> </v>
      </c>
      <c r="J118" s="22"/>
    </row>
    <row r="119" spans="6:7" ht="12.75">
      <c r="F119" s="26" t="str">
        <f>m35dt</f>
        <v> </v>
      </c>
      <c r="G119" s="27" t="s">
        <v>137</v>
      </c>
    </row>
    <row r="120" spans="6:7" ht="12.75">
      <c r="F120" s="26" t="str">
        <f>m35l</f>
        <v> </v>
      </c>
      <c r="G120" s="22"/>
    </row>
    <row r="122" spans="5:8" ht="12.75">
      <c r="E122" s="14" t="s">
        <v>19</v>
      </c>
      <c r="H122" s="14" t="s">
        <v>31</v>
      </c>
    </row>
    <row r="123" spans="9:14" ht="12.75">
      <c r="I123" s="26" t="str">
        <f>m44dt</f>
        <v> </v>
      </c>
      <c r="J123" s="27" t="s">
        <v>146</v>
      </c>
      <c r="N123" s="14" t="s">
        <v>37</v>
      </c>
    </row>
    <row r="124" spans="5:16" ht="12.75">
      <c r="E124" s="14" t="s">
        <v>15</v>
      </c>
      <c r="I124" s="26" t="str">
        <f>m44l</f>
        <v> </v>
      </c>
      <c r="J124" s="22"/>
      <c r="O124" s="26" t="str">
        <f>m54dt</f>
        <v> </v>
      </c>
      <c r="P124" s="27" t="s">
        <v>156</v>
      </c>
    </row>
    <row r="125" spans="6:16" ht="12.75">
      <c r="F125" s="26" t="str">
        <f>m36dt</f>
        <v> </v>
      </c>
      <c r="G125" s="27" t="s">
        <v>138</v>
      </c>
      <c r="O125" s="26" t="str">
        <f>m54l</f>
        <v> </v>
      </c>
      <c r="P125" s="22"/>
    </row>
    <row r="126" spans="6:13" ht="12.75">
      <c r="F126" s="26" t="str">
        <f>m36l</f>
        <v> </v>
      </c>
      <c r="G126" s="22"/>
      <c r="L126" s="26" t="str">
        <f>m50dt</f>
        <v> </v>
      </c>
      <c r="M126" s="27" t="s">
        <v>152</v>
      </c>
    </row>
    <row r="127" spans="12:20" ht="12.75">
      <c r="L127" s="26" t="str">
        <f>m50l</f>
        <v> </v>
      </c>
      <c r="M127" s="22"/>
      <c r="T127" s="14" t="s">
        <v>40</v>
      </c>
    </row>
    <row r="128" spans="5:22" ht="12.75">
      <c r="E128" s="14" t="s">
        <v>18</v>
      </c>
      <c r="H128" s="14" t="s">
        <v>32</v>
      </c>
      <c r="U128" s="26" t="str">
        <f>m59dt</f>
        <v> </v>
      </c>
      <c r="V128" s="27" t="s">
        <v>161</v>
      </c>
    </row>
    <row r="129" spans="9:22" ht="12.75">
      <c r="I129" s="26" t="str">
        <f>m45dt</f>
        <v> </v>
      </c>
      <c r="J129" s="27" t="s">
        <v>147</v>
      </c>
      <c r="U129" s="26" t="str">
        <f>m59l</f>
        <v> </v>
      </c>
      <c r="V129" s="22"/>
    </row>
    <row r="130" spans="5:19" ht="12.75">
      <c r="E130" s="14" t="s">
        <v>10</v>
      </c>
      <c r="I130" s="26" t="str">
        <f>m45l</f>
        <v> </v>
      </c>
      <c r="J130" s="22"/>
      <c r="R130" s="26" t="str">
        <f>m57dt</f>
        <v> </v>
      </c>
      <c r="S130" s="27" t="s">
        <v>159</v>
      </c>
    </row>
    <row r="131" spans="6:19" ht="12.75">
      <c r="F131" s="26" t="str">
        <f>m37dt</f>
        <v> </v>
      </c>
      <c r="G131" s="27" t="s">
        <v>139</v>
      </c>
      <c r="R131" s="26" t="str">
        <f>m57l</f>
        <v> </v>
      </c>
      <c r="S131" s="22"/>
    </row>
    <row r="132" spans="6:7" ht="12.75">
      <c r="F132" s="26" t="str">
        <f>m37l</f>
        <v> </v>
      </c>
      <c r="G132" s="22"/>
    </row>
    <row r="134" spans="5:8" ht="12.75">
      <c r="E134" s="14" t="s">
        <v>16</v>
      </c>
      <c r="H134" s="14" t="s">
        <v>33</v>
      </c>
    </row>
    <row r="135" spans="9:14" ht="12.75">
      <c r="I135" s="26" t="str">
        <f>m46dt</f>
        <v> </v>
      </c>
      <c r="J135" s="27" t="s">
        <v>148</v>
      </c>
      <c r="N135" s="14" t="s">
        <v>38</v>
      </c>
    </row>
    <row r="136" spans="5:16" ht="12.75">
      <c r="E136" s="14" t="s">
        <v>11</v>
      </c>
      <c r="I136" s="26" t="str">
        <f>m46l</f>
        <v> </v>
      </c>
      <c r="J136" s="22"/>
      <c r="O136" s="26" t="str">
        <f>m55dt</f>
        <v> </v>
      </c>
      <c r="P136" s="27" t="s">
        <v>157</v>
      </c>
    </row>
    <row r="137" spans="6:16" ht="12.75">
      <c r="F137" s="26" t="str">
        <f>m38dt</f>
        <v> </v>
      </c>
      <c r="G137" s="27" t="s">
        <v>140</v>
      </c>
      <c r="O137" s="26" t="str">
        <f>m55l</f>
        <v> </v>
      </c>
      <c r="P137" s="22"/>
    </row>
    <row r="138" spans="6:13" ht="12.75">
      <c r="F138" s="26" t="str">
        <f>m38l</f>
        <v> </v>
      </c>
      <c r="G138" s="22"/>
      <c r="L138" s="26" t="str">
        <f>m52dt</f>
        <v> </v>
      </c>
      <c r="M138" s="27" t="s">
        <v>153</v>
      </c>
    </row>
    <row r="139" spans="12:13" ht="12.75">
      <c r="L139" s="26" t="str">
        <f>m51l</f>
        <v> </v>
      </c>
      <c r="M139" s="22"/>
    </row>
    <row r="140" spans="5:8" ht="12.75">
      <c r="E140" s="14" t="s">
        <v>13</v>
      </c>
      <c r="H140" s="14" t="s">
        <v>34</v>
      </c>
    </row>
    <row r="141" spans="9:10" ht="12.75">
      <c r="I141" s="26" t="str">
        <f>m47dt</f>
        <v> </v>
      </c>
      <c r="J141" s="27" t="s">
        <v>149</v>
      </c>
    </row>
    <row r="142" spans="5:10" ht="12.75">
      <c r="E142" s="14" t="s">
        <v>7</v>
      </c>
      <c r="I142" s="26" t="str">
        <f>m47l</f>
        <v> </v>
      </c>
      <c r="J142" s="22"/>
    </row>
    <row r="143" spans="6:16" ht="12.75">
      <c r="F143" s="26" t="str">
        <f>m39dt</f>
        <v> </v>
      </c>
      <c r="G143" s="27" t="s">
        <v>141</v>
      </c>
      <c r="P143" s="17" t="s">
        <v>43</v>
      </c>
    </row>
    <row r="144" spans="6:7" ht="12.75">
      <c r="F144" s="26" t="str">
        <f>m39l</f>
        <v> </v>
      </c>
      <c r="G144" s="22"/>
    </row>
    <row r="146" ht="12.75">
      <c r="E146" s="14" t="s">
        <v>20</v>
      </c>
    </row>
  </sheetData>
  <sheetProtection sheet="1" objects="1" scenarios="1"/>
  <mergeCells count="3">
    <mergeCell ref="V51:W51"/>
    <mergeCell ref="V55:W55"/>
    <mergeCell ref="V59:W59"/>
  </mergeCells>
  <printOptions horizontalCentered="1" verticalCentered="1"/>
  <pageMargins left="0" right="0" top="0" bottom="0" header="0" footer="0"/>
  <pageSetup fitToHeight="0" horizontalDpi="300" verticalDpi="300" orientation="landscape" scale="48"/>
  <rowBreaks count="1" manualBreakCount="1">
    <brk id="96" min="1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33"/>
  <sheetViews>
    <sheetView showGridLines="0" workbookViewId="0" topLeftCell="A1">
      <selection activeCell="C17" sqref="C17"/>
    </sheetView>
  </sheetViews>
  <sheetFormatPr defaultColWidth="11.421875" defaultRowHeight="12.75"/>
  <cols>
    <col min="1" max="1" width="8.8515625" style="0" customWidth="1"/>
    <col min="2" max="2" width="22.140625" style="0" customWidth="1"/>
    <col min="3" max="7" width="8.8515625" style="0" customWidth="1"/>
    <col min="8" max="8" width="25.421875" style="0" customWidth="1"/>
    <col min="9" max="16384" width="8.8515625" style="0" customWidth="1"/>
  </cols>
  <sheetData>
    <row r="1" spans="1:16" ht="12">
      <c r="A1" s="3"/>
      <c r="B1" s="3" t="s">
        <v>215</v>
      </c>
      <c r="E1" s="3" t="s">
        <v>250</v>
      </c>
      <c r="H1" s="3" t="s">
        <v>21</v>
      </c>
      <c r="N1" s="1" t="s">
        <v>252</v>
      </c>
      <c r="O1" s="1" t="s">
        <v>251</v>
      </c>
      <c r="P1" s="1" t="s">
        <v>253</v>
      </c>
    </row>
    <row r="2" spans="1:16" ht="12.75" thickBot="1">
      <c r="A2" s="1">
        <v>1</v>
      </c>
      <c r="B2" s="5" t="s">
        <v>265</v>
      </c>
      <c r="D2" s="43" t="s">
        <v>248</v>
      </c>
      <c r="E2" s="43"/>
      <c r="F2" s="43"/>
      <c r="H2" s="5" t="s">
        <v>217</v>
      </c>
      <c r="N2" s="5">
        <v>1</v>
      </c>
      <c r="O2" s="5">
        <v>1</v>
      </c>
      <c r="P2" s="5">
        <v>1</v>
      </c>
    </row>
    <row r="3" spans="1:16" ht="12.75" thickBot="1">
      <c r="A3" s="1">
        <v>2</v>
      </c>
      <c r="B3" s="5" t="s">
        <v>266</v>
      </c>
      <c r="H3" s="5" t="s">
        <v>220</v>
      </c>
      <c r="N3" s="5">
        <v>7</v>
      </c>
      <c r="O3" s="5">
        <v>15</v>
      </c>
      <c r="P3" s="5">
        <v>31</v>
      </c>
    </row>
    <row r="4" spans="1:16" ht="12.75" thickBot="1">
      <c r="A4" s="1">
        <v>3</v>
      </c>
      <c r="B4" s="5" t="s">
        <v>268</v>
      </c>
      <c r="H4" s="5" t="s">
        <v>62</v>
      </c>
      <c r="J4" t="s">
        <v>209</v>
      </c>
      <c r="N4" s="5">
        <v>5</v>
      </c>
      <c r="O4" s="5">
        <v>11</v>
      </c>
      <c r="P4" s="5">
        <v>21</v>
      </c>
    </row>
    <row r="5" spans="1:16" ht="12.75" thickBot="1">
      <c r="A5" s="1">
        <v>4</v>
      </c>
      <c r="B5" s="5" t="s">
        <v>267</v>
      </c>
      <c r="E5" s="1"/>
      <c r="H5" s="5" t="s">
        <v>219</v>
      </c>
      <c r="J5" t="s">
        <v>210</v>
      </c>
      <c r="N5" s="5">
        <v>3</v>
      </c>
      <c r="O5" s="5">
        <v>5</v>
      </c>
      <c r="P5" s="5">
        <v>9</v>
      </c>
    </row>
    <row r="6" spans="1:16" ht="12.75" thickBot="1">
      <c r="A6" s="1">
        <v>5</v>
      </c>
      <c r="B6" s="5" t="s">
        <v>227</v>
      </c>
      <c r="H6" s="5" t="s">
        <v>67</v>
      </c>
      <c r="J6" t="s">
        <v>211</v>
      </c>
      <c r="N6" s="5">
        <v>4</v>
      </c>
      <c r="O6" s="5">
        <v>7</v>
      </c>
      <c r="P6" s="5">
        <v>13</v>
      </c>
    </row>
    <row r="7" spans="1:16" ht="12.75" thickBot="1">
      <c r="A7" s="1">
        <v>6</v>
      </c>
      <c r="B7" s="5" t="s">
        <v>227</v>
      </c>
      <c r="E7" s="1" t="s">
        <v>216</v>
      </c>
      <c r="H7" s="5" t="s">
        <v>68</v>
      </c>
      <c r="J7" t="s">
        <v>212</v>
      </c>
      <c r="N7" s="5">
        <v>6</v>
      </c>
      <c r="O7" s="5">
        <v>9</v>
      </c>
      <c r="P7" s="5">
        <v>17</v>
      </c>
    </row>
    <row r="8" spans="1:16" ht="13.5" thickBot="1">
      <c r="A8" s="1">
        <v>7</v>
      </c>
      <c r="B8" s="5" t="s">
        <v>227</v>
      </c>
      <c r="E8" s="34">
        <f>COUNTA(B2:B33)-COUNTIF(B2:B33,"Bye")</f>
        <v>4</v>
      </c>
      <c r="H8" s="5" t="s">
        <v>225</v>
      </c>
      <c r="N8" s="5">
        <v>8</v>
      </c>
      <c r="O8" s="5">
        <v>13</v>
      </c>
      <c r="P8" s="5">
        <v>25</v>
      </c>
    </row>
    <row r="9" spans="1:16" ht="12.75" thickBot="1">
      <c r="A9" s="1">
        <v>8</v>
      </c>
      <c r="B9" s="5" t="s">
        <v>227</v>
      </c>
      <c r="E9" s="1" t="s">
        <v>74</v>
      </c>
      <c r="H9" s="5" t="s">
        <v>70</v>
      </c>
      <c r="J9" t="s">
        <v>213</v>
      </c>
      <c r="N9" s="5">
        <v>2</v>
      </c>
      <c r="O9" s="5">
        <v>3</v>
      </c>
      <c r="P9" s="5">
        <v>5</v>
      </c>
    </row>
    <row r="10" spans="1:16" ht="12.75" thickBot="1">
      <c r="A10" s="1">
        <v>9</v>
      </c>
      <c r="B10" s="5" t="s">
        <v>227</v>
      </c>
      <c r="H10" s="5" t="s">
        <v>218</v>
      </c>
      <c r="J10" t="s">
        <v>214</v>
      </c>
      <c r="O10" s="5">
        <v>4</v>
      </c>
      <c r="P10" s="5">
        <v>7</v>
      </c>
    </row>
    <row r="11" spans="1:16" ht="12.75" thickBot="1">
      <c r="A11" s="1">
        <v>10</v>
      </c>
      <c r="B11" s="5" t="s">
        <v>227</v>
      </c>
      <c r="E11" s="1" t="s">
        <v>75</v>
      </c>
      <c r="H11" s="5" t="s">
        <v>25</v>
      </c>
      <c r="O11" s="5">
        <v>14</v>
      </c>
      <c r="P11" s="5">
        <v>27</v>
      </c>
    </row>
    <row r="12" spans="1:16" ht="13.5" thickBot="1">
      <c r="A12" s="1">
        <v>11</v>
      </c>
      <c r="B12" s="5" t="s">
        <v>227</v>
      </c>
      <c r="H12" s="5" t="s">
        <v>81</v>
      </c>
      <c r="O12" s="5">
        <v>10</v>
      </c>
      <c r="P12" s="5">
        <v>19</v>
      </c>
    </row>
    <row r="13" spans="1:16" ht="13.5" thickBot="1">
      <c r="A13" s="1">
        <v>12</v>
      </c>
      <c r="B13" s="5" t="s">
        <v>227</v>
      </c>
      <c r="H13" s="5" t="s">
        <v>66</v>
      </c>
      <c r="O13" s="5">
        <v>8</v>
      </c>
      <c r="P13" s="5">
        <v>15</v>
      </c>
    </row>
    <row r="14" spans="1:16" ht="13.5" thickBot="1">
      <c r="A14" s="1">
        <v>13</v>
      </c>
      <c r="B14" s="5" t="s">
        <v>227</v>
      </c>
      <c r="H14" s="5" t="s">
        <v>221</v>
      </c>
      <c r="O14" s="5">
        <v>6</v>
      </c>
      <c r="P14" s="5">
        <v>11</v>
      </c>
    </row>
    <row r="15" spans="1:16" ht="13.5" thickBot="1">
      <c r="A15" s="1">
        <v>14</v>
      </c>
      <c r="B15" s="5" t="s">
        <v>227</v>
      </c>
      <c r="H15" s="5" t="s">
        <v>223</v>
      </c>
      <c r="O15" s="5">
        <v>12</v>
      </c>
      <c r="P15" s="5">
        <v>23</v>
      </c>
    </row>
    <row r="16" spans="1:16" ht="13.5" thickBot="1">
      <c r="A16" s="1">
        <v>15</v>
      </c>
      <c r="B16" s="5" t="s">
        <v>227</v>
      </c>
      <c r="H16" s="5" t="s">
        <v>224</v>
      </c>
      <c r="O16" s="5">
        <v>16</v>
      </c>
      <c r="P16" s="5">
        <v>29</v>
      </c>
    </row>
    <row r="17" spans="1:16" ht="13.5" thickBot="1">
      <c r="A17" s="1">
        <v>16</v>
      </c>
      <c r="B17" s="5" t="s">
        <v>227</v>
      </c>
      <c r="H17" s="5" t="s">
        <v>69</v>
      </c>
      <c r="O17" s="5">
        <v>2</v>
      </c>
      <c r="P17" s="5">
        <v>3</v>
      </c>
    </row>
    <row r="18" spans="1:16" ht="13.5" thickBot="1">
      <c r="A18" s="1">
        <v>17</v>
      </c>
      <c r="B18" s="5" t="s">
        <v>227</v>
      </c>
      <c r="H18" s="5" t="s">
        <v>226</v>
      </c>
      <c r="P18" s="5">
        <v>4</v>
      </c>
    </row>
    <row r="19" spans="1:16" ht="13.5" thickBot="1">
      <c r="A19" s="1">
        <v>18</v>
      </c>
      <c r="B19" s="5" t="s">
        <v>227</v>
      </c>
      <c r="H19" s="5" t="s">
        <v>227</v>
      </c>
      <c r="P19" s="5">
        <v>30</v>
      </c>
    </row>
    <row r="20" spans="1:16" ht="12.75" thickBot="1">
      <c r="A20" s="1">
        <v>19</v>
      </c>
      <c r="B20" s="5" t="s">
        <v>227</v>
      </c>
      <c r="H20" s="5" t="s">
        <v>227</v>
      </c>
      <c r="P20" s="5">
        <v>24</v>
      </c>
    </row>
    <row r="21" spans="1:16" ht="12.75" thickBot="1">
      <c r="A21" s="1">
        <v>20</v>
      </c>
      <c r="B21" s="5" t="s">
        <v>227</v>
      </c>
      <c r="H21" s="5" t="s">
        <v>227</v>
      </c>
      <c r="P21" s="5">
        <v>12</v>
      </c>
    </row>
    <row r="22" spans="1:16" ht="12.75" thickBot="1">
      <c r="A22" s="1">
        <v>21</v>
      </c>
      <c r="B22" s="5" t="s">
        <v>227</v>
      </c>
      <c r="H22" s="5" t="s">
        <v>227</v>
      </c>
      <c r="P22" s="5">
        <v>16</v>
      </c>
    </row>
    <row r="23" spans="1:16" ht="12.75" thickBot="1">
      <c r="A23" s="1">
        <v>22</v>
      </c>
      <c r="B23" s="5" t="s">
        <v>227</v>
      </c>
      <c r="H23" s="5" t="s">
        <v>227</v>
      </c>
      <c r="P23" s="5">
        <v>20</v>
      </c>
    </row>
    <row r="24" spans="1:16" ht="12.75" thickBot="1">
      <c r="A24" s="1">
        <v>23</v>
      </c>
      <c r="B24" s="5" t="s">
        <v>227</v>
      </c>
      <c r="E24" s="32"/>
      <c r="H24" s="5" t="s">
        <v>227</v>
      </c>
      <c r="P24" s="5">
        <v>28</v>
      </c>
    </row>
    <row r="25" spans="1:16" ht="12.75" thickBot="1">
      <c r="A25" s="1">
        <v>24</v>
      </c>
      <c r="B25" s="5" t="s">
        <v>227</v>
      </c>
      <c r="D25" s="2"/>
      <c r="H25" s="5" t="s">
        <v>227</v>
      </c>
      <c r="P25" s="5">
        <v>8</v>
      </c>
    </row>
    <row r="26" spans="1:16" ht="12.75" thickBot="1">
      <c r="A26" s="1">
        <v>25</v>
      </c>
      <c r="B26" s="5" t="s">
        <v>227</v>
      </c>
      <c r="E26" s="1"/>
      <c r="H26" s="5" t="s">
        <v>227</v>
      </c>
      <c r="P26" s="5">
        <v>6</v>
      </c>
    </row>
    <row r="27" spans="1:16" ht="12.75" thickBot="1">
      <c r="A27" s="1">
        <v>26</v>
      </c>
      <c r="B27" s="5" t="s">
        <v>227</v>
      </c>
      <c r="D27" s="30"/>
      <c r="H27" s="5" t="s">
        <v>227</v>
      </c>
      <c r="P27" s="5">
        <v>26</v>
      </c>
    </row>
    <row r="28" spans="1:16" ht="12.75" thickBot="1">
      <c r="A28" s="1">
        <v>27</v>
      </c>
      <c r="B28" s="5" t="s">
        <v>227</v>
      </c>
      <c r="H28" s="5" t="s">
        <v>227</v>
      </c>
      <c r="P28" s="5">
        <v>18</v>
      </c>
    </row>
    <row r="29" spans="1:16" ht="12.75" thickBot="1">
      <c r="A29" s="1">
        <v>28</v>
      </c>
      <c r="B29" s="5" t="s">
        <v>227</v>
      </c>
      <c r="H29" s="5" t="s">
        <v>227</v>
      </c>
      <c r="P29" s="5">
        <v>14</v>
      </c>
    </row>
    <row r="30" spans="1:16" ht="12.75" thickBot="1">
      <c r="A30" s="1">
        <v>29</v>
      </c>
      <c r="B30" s="5" t="s">
        <v>227</v>
      </c>
      <c r="H30" s="5" t="s">
        <v>227</v>
      </c>
      <c r="P30" s="5">
        <v>10</v>
      </c>
    </row>
    <row r="31" spans="1:16" ht="12.75" thickBot="1">
      <c r="A31" s="1">
        <v>30</v>
      </c>
      <c r="B31" s="5" t="s">
        <v>227</v>
      </c>
      <c r="H31" s="5" t="s">
        <v>227</v>
      </c>
      <c r="P31" s="5">
        <v>22</v>
      </c>
    </row>
    <row r="32" spans="1:16" ht="12.75" thickBot="1">
      <c r="A32" s="1">
        <v>31</v>
      </c>
      <c r="B32" s="5" t="s">
        <v>227</v>
      </c>
      <c r="H32" s="5" t="s">
        <v>227</v>
      </c>
      <c r="P32" s="5">
        <v>32</v>
      </c>
    </row>
    <row r="33" spans="1:16" ht="12.75" thickBot="1">
      <c r="A33" s="1">
        <v>32</v>
      </c>
      <c r="B33" s="5" t="s">
        <v>227</v>
      </c>
      <c r="H33" s="5" t="s">
        <v>227</v>
      </c>
      <c r="P33" s="5">
        <v>2</v>
      </c>
    </row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</sheetData>
  <sheetProtection sheet="1" objects="1" scenarios="1"/>
  <mergeCells count="1">
    <mergeCell ref="D2:F2"/>
  </mergeCells>
  <printOptions/>
  <pageMargins left="0.75" right="0.75" top="1" bottom="1" header="0.5" footer="0.5"/>
  <pageSetup horizontalDpi="300" verticalDpi="30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B2:G65"/>
  <sheetViews>
    <sheetView showGridLines="0" showRowColHeaders="0" workbookViewId="0" topLeftCell="A1">
      <selection activeCell="C3" sqref="C3"/>
    </sheetView>
  </sheetViews>
  <sheetFormatPr defaultColWidth="11.421875" defaultRowHeight="12.75"/>
  <cols>
    <col min="1" max="2" width="8.8515625" style="0" customWidth="1"/>
    <col min="3" max="4" width="15.7109375" style="0" customWidth="1"/>
    <col min="5" max="16384" width="8.8515625" style="0" customWidth="1"/>
  </cols>
  <sheetData>
    <row r="2" spans="3:4" ht="12">
      <c r="C2" s="23" t="s">
        <v>82</v>
      </c>
      <c r="D2" s="23" t="s">
        <v>83</v>
      </c>
    </row>
    <row r="3" spans="2:4" ht="12">
      <c r="B3" s="24" t="s">
        <v>85</v>
      </c>
      <c r="C3" s="29" t="s">
        <v>205</v>
      </c>
      <c r="D3" s="29" t="s">
        <v>206</v>
      </c>
    </row>
    <row r="4" spans="2:4" ht="12">
      <c r="B4" s="24" t="s">
        <v>86</v>
      </c>
      <c r="C4" s="29" t="s">
        <v>247</v>
      </c>
      <c r="D4" s="29" t="s">
        <v>247</v>
      </c>
    </row>
    <row r="5" spans="2:7" ht="12">
      <c r="B5" s="24" t="s">
        <v>87</v>
      </c>
      <c r="C5" s="29" t="s">
        <v>247</v>
      </c>
      <c r="D5" s="29" t="s">
        <v>247</v>
      </c>
      <c r="G5" t="s">
        <v>84</v>
      </c>
    </row>
    <row r="6" spans="2:7" ht="12">
      <c r="B6" s="24" t="s">
        <v>88</v>
      </c>
      <c r="C6" s="29" t="s">
        <v>247</v>
      </c>
      <c r="D6" s="29" t="s">
        <v>247</v>
      </c>
      <c r="G6" t="s">
        <v>196</v>
      </c>
    </row>
    <row r="7" spans="2:7" ht="12">
      <c r="B7" s="24" t="s">
        <v>89</v>
      </c>
      <c r="C7" s="29" t="s">
        <v>247</v>
      </c>
      <c r="D7" s="29" t="s">
        <v>247</v>
      </c>
      <c r="G7" t="s">
        <v>197</v>
      </c>
    </row>
    <row r="8" spans="2:7" ht="12">
      <c r="B8" s="24" t="s">
        <v>90</v>
      </c>
      <c r="C8" s="29" t="s">
        <v>247</v>
      </c>
      <c r="D8" s="29" t="s">
        <v>247</v>
      </c>
      <c r="G8" t="s">
        <v>198</v>
      </c>
    </row>
    <row r="9" spans="2:4" ht="12">
      <c r="B9" s="24" t="s">
        <v>91</v>
      </c>
      <c r="C9" s="29" t="s">
        <v>247</v>
      </c>
      <c r="D9" s="29" t="s">
        <v>247</v>
      </c>
    </row>
    <row r="10" spans="2:7" ht="12">
      <c r="B10" s="24" t="s">
        <v>92</v>
      </c>
      <c r="C10" s="29" t="s">
        <v>247</v>
      </c>
      <c r="D10" s="29" t="s">
        <v>247</v>
      </c>
      <c r="G10" t="s">
        <v>199</v>
      </c>
    </row>
    <row r="11" spans="2:7" ht="12">
      <c r="B11" s="24" t="s">
        <v>275</v>
      </c>
      <c r="C11" s="29" t="s">
        <v>247</v>
      </c>
      <c r="D11" s="29" t="s">
        <v>247</v>
      </c>
      <c r="G11" t="s">
        <v>222</v>
      </c>
    </row>
    <row r="12" spans="2:4" ht="12">
      <c r="B12" s="24" t="s">
        <v>276</v>
      </c>
      <c r="C12" s="29" t="s">
        <v>247</v>
      </c>
      <c r="D12" s="29" t="s">
        <v>247</v>
      </c>
    </row>
    <row r="13" spans="2:4" ht="12">
      <c r="B13" s="24" t="s">
        <v>277</v>
      </c>
      <c r="C13" s="29" t="s">
        <v>247</v>
      </c>
      <c r="D13" s="29" t="s">
        <v>247</v>
      </c>
    </row>
    <row r="14" spans="2:4" ht="12">
      <c r="B14" s="24" t="s">
        <v>278</v>
      </c>
      <c r="C14" s="29" t="s">
        <v>247</v>
      </c>
      <c r="D14" s="29" t="s">
        <v>247</v>
      </c>
    </row>
    <row r="15" spans="2:4" ht="12">
      <c r="B15" s="24" t="s">
        <v>279</v>
      </c>
      <c r="C15" s="29" t="s">
        <v>247</v>
      </c>
      <c r="D15" s="29" t="s">
        <v>247</v>
      </c>
    </row>
    <row r="16" spans="2:4" ht="12">
      <c r="B16" s="24" t="s">
        <v>280</v>
      </c>
      <c r="C16" s="29" t="s">
        <v>247</v>
      </c>
      <c r="D16" s="29" t="s">
        <v>247</v>
      </c>
    </row>
    <row r="17" spans="2:4" ht="12">
      <c r="B17" s="24" t="s">
        <v>281</v>
      </c>
      <c r="C17" s="29" t="s">
        <v>247</v>
      </c>
      <c r="D17" s="29" t="s">
        <v>247</v>
      </c>
    </row>
    <row r="18" spans="2:4" ht="12">
      <c r="B18" s="24" t="s">
        <v>282</v>
      </c>
      <c r="C18" s="29" t="s">
        <v>247</v>
      </c>
      <c r="D18" s="29" t="s">
        <v>247</v>
      </c>
    </row>
    <row r="19" spans="2:4" ht="12">
      <c r="B19" s="24" t="s">
        <v>283</v>
      </c>
      <c r="C19" s="29" t="s">
        <v>247</v>
      </c>
      <c r="D19" s="29" t="s">
        <v>247</v>
      </c>
    </row>
    <row r="20" spans="2:4" ht="12">
      <c r="B20" s="24" t="s">
        <v>284</v>
      </c>
      <c r="C20" s="29" t="s">
        <v>247</v>
      </c>
      <c r="D20" s="29" t="s">
        <v>247</v>
      </c>
    </row>
    <row r="21" spans="2:4" ht="12">
      <c r="B21" s="24" t="s">
        <v>285</v>
      </c>
      <c r="C21" s="29" t="s">
        <v>247</v>
      </c>
      <c r="D21" s="29" t="s">
        <v>247</v>
      </c>
    </row>
    <row r="22" spans="2:4" ht="12">
      <c r="B22" s="24" t="s">
        <v>286</v>
      </c>
      <c r="C22" s="29" t="s">
        <v>247</v>
      </c>
      <c r="D22" s="29" t="s">
        <v>247</v>
      </c>
    </row>
    <row r="23" spans="2:4" ht="12">
      <c r="B23" s="24" t="s">
        <v>287</v>
      </c>
      <c r="C23" s="29" t="s">
        <v>247</v>
      </c>
      <c r="D23" s="29" t="s">
        <v>247</v>
      </c>
    </row>
    <row r="24" spans="2:4" ht="12">
      <c r="B24" s="24" t="s">
        <v>288</v>
      </c>
      <c r="C24" s="29" t="s">
        <v>247</v>
      </c>
      <c r="D24" s="29" t="s">
        <v>247</v>
      </c>
    </row>
    <row r="25" spans="2:4" ht="12">
      <c r="B25" s="24" t="s">
        <v>289</v>
      </c>
      <c r="C25" s="29" t="s">
        <v>247</v>
      </c>
      <c r="D25" s="29" t="s">
        <v>247</v>
      </c>
    </row>
    <row r="26" spans="2:4" ht="12">
      <c r="B26" s="24" t="s">
        <v>290</v>
      </c>
      <c r="C26" s="29" t="s">
        <v>247</v>
      </c>
      <c r="D26" s="29" t="s">
        <v>247</v>
      </c>
    </row>
    <row r="27" spans="2:4" ht="12">
      <c r="B27" s="24" t="s">
        <v>291</v>
      </c>
      <c r="C27" s="29" t="s">
        <v>247</v>
      </c>
      <c r="D27" s="29" t="s">
        <v>247</v>
      </c>
    </row>
    <row r="28" spans="2:4" ht="12">
      <c r="B28" s="24" t="s">
        <v>292</v>
      </c>
      <c r="C28" s="29" t="s">
        <v>247</v>
      </c>
      <c r="D28" s="29" t="s">
        <v>247</v>
      </c>
    </row>
    <row r="29" spans="2:4" ht="12">
      <c r="B29" s="24" t="s">
        <v>293</v>
      </c>
      <c r="C29" s="29" t="s">
        <v>247</v>
      </c>
      <c r="D29" s="29" t="s">
        <v>247</v>
      </c>
    </row>
    <row r="30" spans="2:4" ht="12">
      <c r="B30" s="24" t="s">
        <v>99</v>
      </c>
      <c r="C30" s="29" t="s">
        <v>247</v>
      </c>
      <c r="D30" s="29" t="s">
        <v>247</v>
      </c>
    </row>
    <row r="31" spans="2:4" ht="12">
      <c r="B31" s="24" t="s">
        <v>100</v>
      </c>
      <c r="C31" s="29" t="s">
        <v>247</v>
      </c>
      <c r="D31" s="29" t="s">
        <v>247</v>
      </c>
    </row>
    <row r="32" spans="2:4" ht="12">
      <c r="B32" s="24" t="s">
        <v>101</v>
      </c>
      <c r="C32" s="29" t="s">
        <v>247</v>
      </c>
      <c r="D32" s="29" t="s">
        <v>247</v>
      </c>
    </row>
    <row r="33" spans="2:4" ht="12">
      <c r="B33" s="24" t="s">
        <v>102</v>
      </c>
      <c r="C33" s="29" t="s">
        <v>247</v>
      </c>
      <c r="D33" s="29" t="s">
        <v>247</v>
      </c>
    </row>
    <row r="34" spans="2:4" ht="12">
      <c r="B34" s="24" t="s">
        <v>164</v>
      </c>
      <c r="C34" s="29" t="s">
        <v>247</v>
      </c>
      <c r="D34" s="29" t="s">
        <v>247</v>
      </c>
    </row>
    <row r="35" spans="2:4" ht="12">
      <c r="B35" s="24" t="s">
        <v>165</v>
      </c>
      <c r="C35" s="29" t="s">
        <v>247</v>
      </c>
      <c r="D35" s="29" t="s">
        <v>247</v>
      </c>
    </row>
    <row r="36" spans="2:4" ht="12">
      <c r="B36" s="24" t="s">
        <v>166</v>
      </c>
      <c r="C36" s="29" t="s">
        <v>247</v>
      </c>
      <c r="D36" s="29" t="s">
        <v>247</v>
      </c>
    </row>
    <row r="37" spans="2:4" ht="12">
      <c r="B37" s="24" t="s">
        <v>167</v>
      </c>
      <c r="C37" s="29" t="s">
        <v>247</v>
      </c>
      <c r="D37" s="29" t="s">
        <v>247</v>
      </c>
    </row>
    <row r="38" spans="2:4" ht="12">
      <c r="B38" s="24" t="s">
        <v>168</v>
      </c>
      <c r="C38" s="29" t="s">
        <v>247</v>
      </c>
      <c r="D38" s="29" t="s">
        <v>247</v>
      </c>
    </row>
    <row r="39" spans="2:4" ht="12">
      <c r="B39" s="24" t="s">
        <v>169</v>
      </c>
      <c r="C39" s="29" t="s">
        <v>247</v>
      </c>
      <c r="D39" s="29" t="s">
        <v>247</v>
      </c>
    </row>
    <row r="40" spans="2:4" ht="12">
      <c r="B40" s="24" t="s">
        <v>170</v>
      </c>
      <c r="C40" s="29" t="s">
        <v>247</v>
      </c>
      <c r="D40" s="29" t="s">
        <v>247</v>
      </c>
    </row>
    <row r="41" spans="2:4" ht="12">
      <c r="B41" s="24" t="s">
        <v>171</v>
      </c>
      <c r="C41" s="29" t="s">
        <v>247</v>
      </c>
      <c r="D41" s="29" t="s">
        <v>247</v>
      </c>
    </row>
    <row r="42" spans="2:4" ht="12">
      <c r="B42" s="24" t="s">
        <v>172</v>
      </c>
      <c r="C42" s="29" t="s">
        <v>247</v>
      </c>
      <c r="D42" s="29" t="s">
        <v>247</v>
      </c>
    </row>
    <row r="43" spans="2:4" ht="12">
      <c r="B43" s="24" t="s">
        <v>173</v>
      </c>
      <c r="C43" s="29" t="s">
        <v>247</v>
      </c>
      <c r="D43" s="29" t="s">
        <v>247</v>
      </c>
    </row>
    <row r="44" spans="2:4" ht="12">
      <c r="B44" s="24" t="s">
        <v>174</v>
      </c>
      <c r="C44" s="29" t="s">
        <v>247</v>
      </c>
      <c r="D44" s="29" t="s">
        <v>247</v>
      </c>
    </row>
    <row r="45" spans="2:4" ht="12">
      <c r="B45" s="24" t="s">
        <v>175</v>
      </c>
      <c r="C45" s="29" t="s">
        <v>247</v>
      </c>
      <c r="D45" s="29" t="s">
        <v>247</v>
      </c>
    </row>
    <row r="46" spans="2:4" ht="12">
      <c r="B46" s="24" t="s">
        <v>176</v>
      </c>
      <c r="C46" s="29" t="s">
        <v>247</v>
      </c>
      <c r="D46" s="29" t="s">
        <v>247</v>
      </c>
    </row>
    <row r="47" spans="2:4" ht="12">
      <c r="B47" s="24" t="s">
        <v>177</v>
      </c>
      <c r="C47" s="29" t="s">
        <v>247</v>
      </c>
      <c r="D47" s="29" t="s">
        <v>247</v>
      </c>
    </row>
    <row r="48" spans="2:4" ht="12">
      <c r="B48" s="24" t="s">
        <v>178</v>
      </c>
      <c r="C48" s="29" t="s">
        <v>247</v>
      </c>
      <c r="D48" s="29" t="s">
        <v>247</v>
      </c>
    </row>
    <row r="49" spans="2:4" ht="12">
      <c r="B49" s="24" t="s">
        <v>179</v>
      </c>
      <c r="C49" s="29" t="s">
        <v>247</v>
      </c>
      <c r="D49" s="29" t="s">
        <v>247</v>
      </c>
    </row>
    <row r="50" spans="2:4" ht="12">
      <c r="B50" s="24" t="s">
        <v>180</v>
      </c>
      <c r="C50" s="29" t="s">
        <v>247</v>
      </c>
      <c r="D50" s="29" t="s">
        <v>247</v>
      </c>
    </row>
    <row r="51" spans="2:4" ht="12">
      <c r="B51" s="24" t="s">
        <v>181</v>
      </c>
      <c r="C51" s="29" t="s">
        <v>247</v>
      </c>
      <c r="D51" s="29" t="s">
        <v>247</v>
      </c>
    </row>
    <row r="52" spans="2:4" ht="12">
      <c r="B52" s="24" t="s">
        <v>182</v>
      </c>
      <c r="C52" s="29" t="s">
        <v>247</v>
      </c>
      <c r="D52" s="29" t="s">
        <v>247</v>
      </c>
    </row>
    <row r="53" spans="2:4" ht="12">
      <c r="B53" s="24" t="s">
        <v>183</v>
      </c>
      <c r="C53" s="29" t="s">
        <v>247</v>
      </c>
      <c r="D53" s="29" t="s">
        <v>247</v>
      </c>
    </row>
    <row r="54" spans="2:4" ht="12">
      <c r="B54" s="24" t="s">
        <v>184</v>
      </c>
      <c r="C54" s="29" t="s">
        <v>247</v>
      </c>
      <c r="D54" s="29" t="s">
        <v>247</v>
      </c>
    </row>
    <row r="55" spans="2:4" ht="12">
      <c r="B55" s="24" t="s">
        <v>185</v>
      </c>
      <c r="C55" s="29" t="s">
        <v>247</v>
      </c>
      <c r="D55" s="29" t="s">
        <v>247</v>
      </c>
    </row>
    <row r="56" spans="2:4" ht="12">
      <c r="B56" s="24" t="s">
        <v>186</v>
      </c>
      <c r="C56" s="29" t="s">
        <v>247</v>
      </c>
      <c r="D56" s="29" t="s">
        <v>247</v>
      </c>
    </row>
    <row r="57" spans="2:4" ht="12">
      <c r="B57" s="24" t="s">
        <v>187</v>
      </c>
      <c r="C57" s="29" t="s">
        <v>247</v>
      </c>
      <c r="D57" s="29" t="s">
        <v>247</v>
      </c>
    </row>
    <row r="58" spans="2:4" ht="12">
      <c r="B58" s="24" t="s">
        <v>188</v>
      </c>
      <c r="C58" s="29" t="s">
        <v>247</v>
      </c>
      <c r="D58" s="29" t="s">
        <v>247</v>
      </c>
    </row>
    <row r="59" spans="2:4" ht="12">
      <c r="B59" s="24" t="s">
        <v>189</v>
      </c>
      <c r="C59" s="29" t="s">
        <v>247</v>
      </c>
      <c r="D59" s="29" t="s">
        <v>247</v>
      </c>
    </row>
    <row r="60" spans="2:4" ht="12">
      <c r="B60" s="24" t="s">
        <v>190</v>
      </c>
      <c r="C60" s="29" t="s">
        <v>247</v>
      </c>
      <c r="D60" s="29" t="s">
        <v>247</v>
      </c>
    </row>
    <row r="61" spans="2:4" ht="12">
      <c r="B61" s="24" t="s">
        <v>191</v>
      </c>
      <c r="C61" s="29" t="s">
        <v>247</v>
      </c>
      <c r="D61" s="29" t="s">
        <v>247</v>
      </c>
    </row>
    <row r="62" spans="2:4" ht="12">
      <c r="B62" s="24" t="s">
        <v>192</v>
      </c>
      <c r="C62" s="29" t="s">
        <v>247</v>
      </c>
      <c r="D62" s="29" t="s">
        <v>247</v>
      </c>
    </row>
    <row r="63" spans="2:4" ht="12">
      <c r="B63" s="24" t="s">
        <v>193</v>
      </c>
      <c r="C63" s="29" t="s">
        <v>247</v>
      </c>
      <c r="D63" s="29" t="s">
        <v>247</v>
      </c>
    </row>
    <row r="64" spans="2:4" ht="12">
      <c r="B64" s="24" t="s">
        <v>194</v>
      </c>
      <c r="C64" s="29" t="s">
        <v>247</v>
      </c>
      <c r="D64" s="29" t="s">
        <v>247</v>
      </c>
    </row>
    <row r="65" spans="2:4" ht="12">
      <c r="B65" s="24" t="s">
        <v>195</v>
      </c>
      <c r="C65" s="29" t="s">
        <v>247</v>
      </c>
      <c r="D65" s="29" t="s">
        <v>247</v>
      </c>
    </row>
  </sheetData>
  <sheetProtection sheet="1" objects="1" scenarios="1"/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Q26"/>
  <sheetViews>
    <sheetView zoomScale="70" zoomScaleNormal="70" workbookViewId="0" topLeftCell="A1">
      <selection activeCell="I3" sqref="I3"/>
    </sheetView>
  </sheetViews>
  <sheetFormatPr defaultColWidth="11.421875" defaultRowHeight="12.75"/>
  <cols>
    <col min="1" max="1" width="9.140625" style="14" customWidth="1"/>
    <col min="2" max="2" width="9.421875" style="14" bestFit="1" customWidth="1"/>
    <col min="3" max="16384" width="9.140625" style="14" customWidth="1"/>
  </cols>
  <sheetData>
    <row r="1" ht="19.5" customHeight="1"/>
    <row r="2" spans="2:17" ht="19.5" customHeight="1">
      <c r="B2" s="22" t="str">
        <f>Seed01</f>
        <v>ROAR MICHALSEN</v>
      </c>
      <c r="I2" s="36" t="str">
        <f>Tourny</f>
        <v>Name of the Tournament</v>
      </c>
      <c r="Q2" s="19" t="str">
        <f>Seed01</f>
        <v>ROAR MICHALSEN</v>
      </c>
    </row>
    <row r="3" ht="19.5" customHeight="1">
      <c r="Q3" s="16"/>
    </row>
    <row r="4" spans="3:17" ht="19.5" customHeight="1">
      <c r="C4" s="26" t="str">
        <f>m1dt</f>
        <v>Mon / 8:00</v>
      </c>
      <c r="D4" s="27">
        <v>1</v>
      </c>
      <c r="E4" s="22">
        <f>IF(B6="Bye",B2,"")</f>
      </c>
      <c r="N4" s="19">
        <f>IF((Q6="Bye"),Q2,"")</f>
      </c>
      <c r="O4" s="27">
        <v>4</v>
      </c>
      <c r="P4" s="26" t="str">
        <f>m4dt</f>
        <v> </v>
      </c>
      <c r="Q4" s="16"/>
    </row>
    <row r="5" spans="3:17" ht="19.5" customHeight="1">
      <c r="C5" s="26" t="str">
        <f>m1l</f>
        <v>North 1</v>
      </c>
      <c r="P5" s="26" t="str">
        <f>m4l</f>
        <v> </v>
      </c>
      <c r="Q5" s="16"/>
    </row>
    <row r="6" spans="2:17" ht="19.5" customHeight="1">
      <c r="B6" s="22" t="str">
        <f>Seed04</f>
        <v>BORGE BRINGSVÆRD</v>
      </c>
      <c r="Q6" s="19" t="str">
        <f>Seed03</f>
        <v>STEINAR OLSEN</v>
      </c>
    </row>
    <row r="7" spans="6:17" ht="19.5" customHeight="1">
      <c r="F7" s="26" t="str">
        <f>m3dt</f>
        <v> </v>
      </c>
      <c r="G7" s="27">
        <v>3</v>
      </c>
      <c r="J7" s="15"/>
      <c r="K7" s="16"/>
      <c r="L7" s="27">
        <v>6</v>
      </c>
      <c r="M7" s="26" t="str">
        <f>m6dt</f>
        <v> </v>
      </c>
      <c r="Q7" s="16"/>
    </row>
    <row r="8" spans="2:17" ht="19.5" customHeight="1">
      <c r="B8" s="22" t="str">
        <f>Seed02</f>
        <v>BÅRD HØIBJERG</v>
      </c>
      <c r="F8" s="26" t="str">
        <f>m3l</f>
        <v> </v>
      </c>
      <c r="H8" s="44" t="s">
        <v>228</v>
      </c>
      <c r="I8" s="44"/>
      <c r="J8" s="44" t="s">
        <v>229</v>
      </c>
      <c r="K8" s="44"/>
      <c r="M8" s="26" t="str">
        <f>m6l</f>
        <v> </v>
      </c>
      <c r="Q8" s="19" t="str">
        <f>Seed02</f>
        <v>BÅRD HØIBJERG</v>
      </c>
    </row>
    <row r="9" ht="19.5" customHeight="1">
      <c r="Q9" s="16"/>
    </row>
    <row r="10" spans="3:17" ht="19.5" customHeight="1">
      <c r="C10" s="26" t="str">
        <f>m2dt</f>
        <v> </v>
      </c>
      <c r="D10" s="27">
        <v>2</v>
      </c>
      <c r="E10" s="22">
        <f>IF(B12="Bye",B8,"")</f>
      </c>
      <c r="N10" s="19">
        <f>IF((Q12="Bye"),Q8,"")</f>
      </c>
      <c r="O10" s="27">
        <v>5</v>
      </c>
      <c r="P10" s="26" t="str">
        <f>m5dt</f>
        <v> </v>
      </c>
      <c r="Q10" s="16"/>
    </row>
    <row r="11" spans="3:17" ht="19.5" customHeight="1">
      <c r="C11" s="26" t="str">
        <f>m2l</f>
        <v> </v>
      </c>
      <c r="P11" s="26" t="str">
        <f>m5l</f>
        <v> </v>
      </c>
      <c r="Q11" s="16"/>
    </row>
    <row r="12" spans="2:17" ht="19.5" customHeight="1">
      <c r="B12" s="22" t="str">
        <f>Seed03</f>
        <v>STEINAR OLSEN</v>
      </c>
      <c r="Q12" s="19" t="str">
        <f>Seed04</f>
        <v>BORGE BRINGSVÆRD</v>
      </c>
    </row>
    <row r="13" spans="8:11" ht="19.5" customHeight="1">
      <c r="H13" s="20" t="s">
        <v>234</v>
      </c>
      <c r="K13" s="20" t="s">
        <v>230</v>
      </c>
    </row>
    <row r="14" spans="8:11" ht="19.5" customHeight="1">
      <c r="H14" s="20" t="s">
        <v>235</v>
      </c>
      <c r="K14" s="20" t="s">
        <v>231</v>
      </c>
    </row>
    <row r="15" spans="8:11" ht="19.5" customHeight="1">
      <c r="H15" s="20" t="s">
        <v>237</v>
      </c>
      <c r="K15" s="20" t="s">
        <v>232</v>
      </c>
    </row>
    <row r="16" spans="8:11" ht="19.5" customHeight="1">
      <c r="H16" s="20" t="s">
        <v>236</v>
      </c>
      <c r="K16" s="20" t="s">
        <v>233</v>
      </c>
    </row>
    <row r="17" ht="19.5" customHeight="1"/>
    <row r="18" ht="19.5" customHeight="1"/>
    <row r="19" ht="19.5" customHeight="1"/>
    <row r="20" ht="19.5" customHeight="1"/>
    <row r="21" ht="19.5" customHeight="1">
      <c r="H21" s="14" t="s">
        <v>1</v>
      </c>
    </row>
    <row r="22" spans="9:10" ht="19.5" customHeight="1">
      <c r="I22" s="26" t="str">
        <f>m7dt</f>
        <v> </v>
      </c>
      <c r="J22" s="27">
        <v>7</v>
      </c>
    </row>
    <row r="23" spans="9:11" ht="19.5" customHeight="1">
      <c r="I23" s="26" t="str">
        <f>m7l</f>
        <v> </v>
      </c>
      <c r="K23" s="14" t="s">
        <v>3</v>
      </c>
    </row>
    <row r="24" ht="19.5" customHeight="1"/>
    <row r="25" ht="19.5" customHeight="1">
      <c r="H25" s="14" t="s">
        <v>2</v>
      </c>
    </row>
    <row r="26" ht="19.5" customHeight="1">
      <c r="K26" s="14" t="s">
        <v>4</v>
      </c>
    </row>
  </sheetData>
  <sheetProtection sheet="1" objects="1" scenarios="1"/>
  <mergeCells count="2">
    <mergeCell ref="H8:I8"/>
    <mergeCell ref="J8:K8"/>
  </mergeCells>
  <printOptions/>
  <pageMargins left="0.75" right="0.75" top="1" bottom="1" header="0.5" footer="0.5"/>
  <pageSetup horizontalDpi="300" verticalDpi="300" orientation="landscape" scale="7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2:W26"/>
  <sheetViews>
    <sheetView zoomScale="65" zoomScaleNormal="65" workbookViewId="0" topLeftCell="A1">
      <selection activeCell="A1" sqref="A1"/>
    </sheetView>
  </sheetViews>
  <sheetFormatPr defaultColWidth="11.421875" defaultRowHeight="12.75"/>
  <cols>
    <col min="1" max="1" width="9.140625" style="14" customWidth="1"/>
    <col min="2" max="2" width="9.421875" style="14" bestFit="1" customWidth="1"/>
    <col min="3" max="16384" width="9.140625" style="14" customWidth="1"/>
  </cols>
  <sheetData>
    <row r="1" ht="19.5" customHeight="1"/>
    <row r="2" spans="2:23" ht="19.5" customHeight="1">
      <c r="B2" s="37" t="str">
        <f>Seed01</f>
        <v>ROAR MICHALSEN</v>
      </c>
      <c r="J2" s="14" t="s">
        <v>234</v>
      </c>
      <c r="N2" s="14" t="s">
        <v>230</v>
      </c>
      <c r="W2" s="38" t="str">
        <f>Seed01</f>
        <v>ROAR MICHALSEN</v>
      </c>
    </row>
    <row r="3" spans="10:23" ht="19.5" customHeight="1">
      <c r="J3" s="14" t="s">
        <v>235</v>
      </c>
      <c r="N3" s="14" t="s">
        <v>231</v>
      </c>
      <c r="O3" s="15"/>
      <c r="W3" s="16"/>
    </row>
    <row r="4" spans="3:23" ht="19.5" customHeight="1">
      <c r="C4" s="28" t="str">
        <f>m1dt</f>
        <v>Mon / 8:00</v>
      </c>
      <c r="D4" s="27" t="s">
        <v>103</v>
      </c>
      <c r="E4" s="22" t="str">
        <f>IF(B6="Bye",B2,"")</f>
        <v>ROAR MICHALSEN</v>
      </c>
      <c r="J4" s="14" t="s">
        <v>237</v>
      </c>
      <c r="N4" s="14" t="s">
        <v>232</v>
      </c>
      <c r="T4" s="19">
        <f>IF((W6="Bye"),W2,"")</f>
      </c>
      <c r="U4" s="27" t="s">
        <v>110</v>
      </c>
      <c r="V4" s="28" t="str">
        <f>m8dt</f>
        <v> </v>
      </c>
      <c r="W4" s="16"/>
    </row>
    <row r="5" spans="3:23" ht="19.5" customHeight="1">
      <c r="C5" s="28" t="str">
        <f>m1l</f>
        <v>North 1</v>
      </c>
      <c r="J5" s="14" t="s">
        <v>236</v>
      </c>
      <c r="N5" s="14" t="s">
        <v>233</v>
      </c>
      <c r="O5" s="15"/>
      <c r="T5" s="16"/>
      <c r="V5" s="28" t="str">
        <f>m8l</f>
        <v> </v>
      </c>
      <c r="W5" s="16"/>
    </row>
    <row r="6" spans="2:23" ht="19.5" customHeight="1">
      <c r="B6" s="37" t="str">
        <f>Seed08</f>
        <v>Bye</v>
      </c>
      <c r="T6" s="16"/>
      <c r="W6" s="38" t="str">
        <f>Seed03</f>
        <v>STEINAR OLSEN</v>
      </c>
    </row>
    <row r="7" spans="6:23" ht="19.5" customHeight="1">
      <c r="F7" s="28" t="str">
        <f>m5dt</f>
        <v> </v>
      </c>
      <c r="G7" s="27" t="s">
        <v>107</v>
      </c>
      <c r="Q7" s="16"/>
      <c r="R7" s="27" t="s">
        <v>114</v>
      </c>
      <c r="S7" s="28" t="str">
        <f>m12dt</f>
        <v> </v>
      </c>
      <c r="T7" s="16"/>
      <c r="W7" s="16"/>
    </row>
    <row r="8" spans="2:23" ht="19.5" customHeight="1">
      <c r="B8" s="37" t="str">
        <f>Seed04</f>
        <v>BORGE BRINGSVÆRD</v>
      </c>
      <c r="F8" s="28" t="str">
        <f>m5l</f>
        <v> </v>
      </c>
      <c r="Q8" s="16"/>
      <c r="S8" s="28" t="str">
        <f>m12l</f>
        <v> </v>
      </c>
      <c r="T8" s="16"/>
      <c r="W8" s="38" t="str">
        <f>Seed04</f>
        <v>BORGE BRINGSVÆRD</v>
      </c>
    </row>
    <row r="9" spans="17:23" ht="19.5" customHeight="1">
      <c r="Q9" s="16"/>
      <c r="T9" s="16"/>
      <c r="W9" s="16"/>
    </row>
    <row r="10" spans="3:23" ht="19.5" customHeight="1">
      <c r="C10" s="28" t="str">
        <f>m2dt</f>
        <v> </v>
      </c>
      <c r="D10" s="27" t="s">
        <v>104</v>
      </c>
      <c r="E10" s="22" t="str">
        <f>IF(B12="Bye",B8,"")</f>
        <v>BORGE BRINGSVÆRD</v>
      </c>
      <c r="Q10" s="16"/>
      <c r="T10" s="19">
        <f>IF((W12="Bye"),W8,"")</f>
      </c>
      <c r="U10" s="27" t="s">
        <v>111</v>
      </c>
      <c r="V10" s="28" t="str">
        <f>m9dt</f>
        <v> </v>
      </c>
      <c r="W10" s="16"/>
    </row>
    <row r="11" spans="3:23" ht="19.5" customHeight="1">
      <c r="C11" s="28" t="str">
        <f>m2l</f>
        <v> </v>
      </c>
      <c r="Q11" s="16"/>
      <c r="T11" s="16"/>
      <c r="V11" s="28" t="str">
        <f>m9l</f>
        <v> </v>
      </c>
      <c r="W11" s="16"/>
    </row>
    <row r="12" spans="2:23" ht="19.5" customHeight="1">
      <c r="B12" s="37" t="str">
        <f>Seed05</f>
        <v>Bye</v>
      </c>
      <c r="Q12" s="16"/>
      <c r="T12" s="16"/>
      <c r="W12" s="38" t="str">
        <f>Seed02</f>
        <v>BÅRD HØIBJERG</v>
      </c>
    </row>
    <row r="13" spans="9:23" ht="19.5" customHeight="1">
      <c r="I13" s="28" t="str">
        <f>m7dt</f>
        <v> </v>
      </c>
      <c r="J13" s="27" t="s">
        <v>109</v>
      </c>
      <c r="M13" s="15"/>
      <c r="N13" s="16"/>
      <c r="O13" s="27" t="s">
        <v>116</v>
      </c>
      <c r="P13" s="28" t="str">
        <f>m14dt</f>
        <v> </v>
      </c>
      <c r="Q13" s="16"/>
      <c r="T13" s="16"/>
      <c r="W13" s="16"/>
    </row>
    <row r="14" spans="2:23" ht="19.5" customHeight="1">
      <c r="B14" s="37" t="str">
        <f>Seed03</f>
        <v>STEINAR OLSEN</v>
      </c>
      <c r="H14" s="17" t="s">
        <v>228</v>
      </c>
      <c r="I14" s="28" t="str">
        <f>m7l</f>
        <v> </v>
      </c>
      <c r="P14" s="28" t="str">
        <f>m14l</f>
        <v> </v>
      </c>
      <c r="Q14" s="17" t="s">
        <v>229</v>
      </c>
      <c r="T14" s="16"/>
      <c r="W14" s="38" t="str">
        <f>Seed08</f>
        <v>Bye</v>
      </c>
    </row>
    <row r="15" spans="17:23" ht="19.5" customHeight="1">
      <c r="Q15" s="16"/>
      <c r="T15" s="16"/>
      <c r="W15" s="16"/>
    </row>
    <row r="16" spans="3:23" ht="19.5" customHeight="1">
      <c r="C16" s="28" t="str">
        <f>m3dt</f>
        <v> </v>
      </c>
      <c r="D16" s="27" t="s">
        <v>105</v>
      </c>
      <c r="E16" s="22" t="str">
        <f>IF(B18="Bye",B14,"")</f>
        <v>STEINAR OLSEN</v>
      </c>
      <c r="Q16" s="16"/>
      <c r="T16" s="19" t="str">
        <f>IF((W18="Bye"),W14,"")</f>
        <v>Bye</v>
      </c>
      <c r="U16" s="27" t="s">
        <v>112</v>
      </c>
      <c r="V16" s="28" t="str">
        <f>m10dt</f>
        <v> </v>
      </c>
      <c r="W16" s="16"/>
    </row>
    <row r="17" spans="3:23" ht="19.5" customHeight="1">
      <c r="C17" s="28" t="str">
        <f>m3l</f>
        <v> </v>
      </c>
      <c r="Q17" s="16"/>
      <c r="T17" s="16"/>
      <c r="V17" s="28" t="str">
        <f>m10l</f>
        <v> </v>
      </c>
      <c r="W17" s="16"/>
    </row>
    <row r="18" spans="2:23" ht="19.5" customHeight="1">
      <c r="B18" s="37" t="str">
        <f>Seed06</f>
        <v>Bye</v>
      </c>
      <c r="Q18" s="16"/>
      <c r="T18" s="16"/>
      <c r="W18" s="38" t="str">
        <f>Seed06</f>
        <v>Bye</v>
      </c>
    </row>
    <row r="19" spans="6:23" ht="19.5" customHeight="1">
      <c r="F19" s="28" t="str">
        <f>m6dt</f>
        <v> </v>
      </c>
      <c r="G19" s="27" t="s">
        <v>108</v>
      </c>
      <c r="Q19" s="16"/>
      <c r="R19" s="27" t="s">
        <v>115</v>
      </c>
      <c r="S19" s="28" t="str">
        <f>m13dt</f>
        <v> </v>
      </c>
      <c r="T19" s="16"/>
      <c r="W19" s="16"/>
    </row>
    <row r="20" spans="2:23" ht="19.5" customHeight="1">
      <c r="B20" s="37" t="str">
        <f>Seed02</f>
        <v>BÅRD HØIBJERG</v>
      </c>
      <c r="F20" s="28" t="str">
        <f>m6l</f>
        <v> </v>
      </c>
      <c r="S20" s="28" t="str">
        <f>m13l</f>
        <v> </v>
      </c>
      <c r="T20" s="16"/>
      <c r="W20" s="38" t="str">
        <f>Seed05</f>
        <v>Bye</v>
      </c>
    </row>
    <row r="21" spans="20:23" ht="19.5" customHeight="1">
      <c r="T21" s="16"/>
      <c r="W21" s="16"/>
    </row>
    <row r="22" spans="3:23" ht="19.5" customHeight="1">
      <c r="C22" s="28" t="str">
        <f>m4dt</f>
        <v> </v>
      </c>
      <c r="D22" s="27" t="s">
        <v>106</v>
      </c>
      <c r="E22" s="22" t="str">
        <f>IF(B24="Bye",B20,"")</f>
        <v>BÅRD HØIBJERG</v>
      </c>
      <c r="T22" s="19" t="str">
        <f>IF((W24="Bye"),W20,"")</f>
        <v>Bye</v>
      </c>
      <c r="U22" s="27" t="s">
        <v>113</v>
      </c>
      <c r="V22" s="28" t="str">
        <f>m11dt</f>
        <v> </v>
      </c>
      <c r="W22" s="16"/>
    </row>
    <row r="23" spans="3:23" ht="19.5" customHeight="1">
      <c r="C23" s="28" t="str">
        <f>m4l</f>
        <v> </v>
      </c>
      <c r="I23" s="28" t="str">
        <f>m15dt</f>
        <v> </v>
      </c>
      <c r="J23" s="27">
        <v>15</v>
      </c>
      <c r="N23" s="36" t="str">
        <f>Tourny</f>
        <v>Name of the Tournament</v>
      </c>
      <c r="T23" s="16"/>
      <c r="V23" s="28" t="str">
        <f>m11l</f>
        <v> </v>
      </c>
      <c r="W23" s="16"/>
    </row>
    <row r="24" spans="2:23" ht="19.5" customHeight="1">
      <c r="B24" s="37" t="str">
        <f>Seed07</f>
        <v>Bye</v>
      </c>
      <c r="I24" s="28" t="str">
        <f>m15l</f>
        <v> </v>
      </c>
      <c r="W24" s="38" t="str">
        <f>Seed07</f>
        <v>Bye</v>
      </c>
    </row>
    <row r="25" ht="19.5" customHeight="1">
      <c r="W25" s="16"/>
    </row>
    <row r="26" ht="19.5" customHeight="1">
      <c r="W26" s="16"/>
    </row>
  </sheetData>
  <sheetProtection sheet="1" objects="1" scenarios="1"/>
  <printOptions/>
  <pageMargins left="0.75" right="0.75" top="1" bottom="1" header="0.5" footer="0.5"/>
  <pageSetup fitToWidth="2" horizontalDpi="300" verticalDpi="300" orientation="landscape" scale="95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B2:AC53"/>
  <sheetViews>
    <sheetView zoomScale="50" zoomScaleNormal="50" workbookViewId="0" topLeftCell="A1">
      <selection activeCell="AC49" sqref="AC49"/>
    </sheetView>
  </sheetViews>
  <sheetFormatPr defaultColWidth="9.140625" defaultRowHeight="12.75"/>
  <cols>
    <col min="1" max="16384" width="9.140625" style="14" customWidth="1"/>
  </cols>
  <sheetData>
    <row r="2" spans="2:29" ht="12">
      <c r="B2" s="39" t="str">
        <f>Seed01</f>
        <v>ROAR MICHALSEN</v>
      </c>
      <c r="R2" s="15"/>
      <c r="AC2" s="38" t="str">
        <f>B2</f>
        <v>ROAR MICHALSEN</v>
      </c>
    </row>
    <row r="3" ht="12.75">
      <c r="AC3" s="16"/>
    </row>
    <row r="4" spans="3:29" ht="12.75">
      <c r="C4" s="20" t="str">
        <f>m1dt</f>
        <v>Mon / 8:00</v>
      </c>
      <c r="D4" s="20" t="s">
        <v>103</v>
      </c>
      <c r="E4" s="14" t="str">
        <f>IF(B6="Bye",B2,"")</f>
        <v>ROAR MICHALSEN</v>
      </c>
      <c r="Z4" s="16" t="str">
        <f>IF((AC6="Bye"),AC2,"")</f>
        <v>ROAR MICHALSEN</v>
      </c>
      <c r="AA4" s="20" t="s">
        <v>118</v>
      </c>
      <c r="AB4" s="20" t="str">
        <f>m16dt</f>
        <v> </v>
      </c>
      <c r="AC4" s="16"/>
    </row>
    <row r="5" spans="3:29" ht="12.75">
      <c r="C5" s="20" t="str">
        <f>m1l</f>
        <v>North 1</v>
      </c>
      <c r="M5" s="14" t="s">
        <v>234</v>
      </c>
      <c r="Q5" s="14" t="s">
        <v>230</v>
      </c>
      <c r="Z5" s="16"/>
      <c r="AB5" s="20" t="str">
        <f>m16l</f>
        <v> </v>
      </c>
      <c r="AC5" s="16"/>
    </row>
    <row r="6" spans="2:29" ht="12.75">
      <c r="B6" s="39" t="str">
        <f>Seed16</f>
        <v>Bye</v>
      </c>
      <c r="M6" s="14" t="s">
        <v>235</v>
      </c>
      <c r="Q6" s="14" t="s">
        <v>231</v>
      </c>
      <c r="R6" s="15"/>
      <c r="Z6" s="16"/>
      <c r="AC6" s="38" t="str">
        <f>B26</f>
        <v>Bye</v>
      </c>
    </row>
    <row r="7" spans="6:29" ht="12.75">
      <c r="F7" s="20" t="str">
        <f>m9dt</f>
        <v> </v>
      </c>
      <c r="G7" s="20" t="s">
        <v>111</v>
      </c>
      <c r="M7" s="14" t="s">
        <v>237</v>
      </c>
      <c r="Q7" s="14" t="s">
        <v>232</v>
      </c>
      <c r="W7" s="16"/>
      <c r="X7" s="20" t="s">
        <v>126</v>
      </c>
      <c r="Y7" s="20" t="str">
        <f>m24dt</f>
        <v> </v>
      </c>
      <c r="Z7" s="16"/>
      <c r="AC7" s="16"/>
    </row>
    <row r="8" spans="2:29" ht="12.75">
      <c r="B8" s="39" t="str">
        <f>Seed08</f>
        <v>Bye</v>
      </c>
      <c r="F8" s="20" t="str">
        <f>m9l</f>
        <v> </v>
      </c>
      <c r="M8" s="14" t="s">
        <v>236</v>
      </c>
      <c r="Q8" s="14" t="s">
        <v>233</v>
      </c>
      <c r="R8" s="15"/>
      <c r="W8" s="16"/>
      <c r="Y8" s="20" t="str">
        <f>m24l</f>
        <v> </v>
      </c>
      <c r="Z8" s="16"/>
      <c r="AC8" s="38" t="str">
        <f>B14</f>
        <v>BORGE BRINGSVÆRD</v>
      </c>
    </row>
    <row r="9" spans="23:29" ht="12.75">
      <c r="W9" s="16"/>
      <c r="Z9" s="16"/>
      <c r="AC9" s="16"/>
    </row>
    <row r="10" spans="3:29" ht="12.75">
      <c r="C10" s="20" t="str">
        <f>m2dt</f>
        <v> </v>
      </c>
      <c r="D10" s="20" t="s">
        <v>104</v>
      </c>
      <c r="E10" s="14" t="str">
        <f>IF(B12="Bye",B8,"")</f>
        <v>Bye</v>
      </c>
      <c r="W10" s="16"/>
      <c r="Z10" s="16" t="str">
        <f>IF((AC12="Bye"),AC8,"")</f>
        <v>BORGE BRINGSVÆRD</v>
      </c>
      <c r="AA10" s="20" t="s">
        <v>119</v>
      </c>
      <c r="AB10" s="20" t="str">
        <f>m17dt</f>
        <v> </v>
      </c>
      <c r="AC10" s="16"/>
    </row>
    <row r="11" spans="3:29" ht="12.75">
      <c r="C11" s="20" t="str">
        <f>m2l</f>
        <v> </v>
      </c>
      <c r="W11" s="16"/>
      <c r="Z11" s="16"/>
      <c r="AB11" s="20" t="str">
        <f>m17l</f>
        <v> </v>
      </c>
      <c r="AC11" s="16"/>
    </row>
    <row r="12" spans="2:29" ht="12.75">
      <c r="B12" s="39" t="str">
        <f>Seed09</f>
        <v>Bye</v>
      </c>
      <c r="R12" s="15"/>
      <c r="W12" s="16"/>
      <c r="Z12" s="16"/>
      <c r="AC12" s="38" t="str">
        <f>B38</f>
        <v>Bye</v>
      </c>
    </row>
    <row r="13" spans="9:29" ht="12.75">
      <c r="I13" s="20" t="str">
        <f>m13dt</f>
        <v> </v>
      </c>
      <c r="J13" s="20" t="s">
        <v>115</v>
      </c>
      <c r="T13" s="16"/>
      <c r="U13" s="20" t="s">
        <v>130</v>
      </c>
      <c r="V13" s="20" t="str">
        <f>m28dt</f>
        <v> </v>
      </c>
      <c r="W13" s="16"/>
      <c r="Z13" s="16"/>
      <c r="AC13" s="16"/>
    </row>
    <row r="14" spans="2:29" ht="12.75">
      <c r="B14" s="39" t="str">
        <f>Seed04</f>
        <v>BORGE BRINGSVÆRD</v>
      </c>
      <c r="I14" s="20" t="str">
        <f>m13l</f>
        <v> </v>
      </c>
      <c r="R14" s="15"/>
      <c r="T14" s="16"/>
      <c r="V14" s="20" t="str">
        <f>m28l</f>
        <v> </v>
      </c>
      <c r="W14" s="16"/>
      <c r="Z14" s="16"/>
      <c r="AC14" s="38" t="str">
        <f>B8</f>
        <v>Bye</v>
      </c>
    </row>
    <row r="15" spans="20:29" ht="12.75">
      <c r="T15" s="16"/>
      <c r="W15" s="16"/>
      <c r="Z15" s="16"/>
      <c r="AC15" s="16"/>
    </row>
    <row r="16" spans="3:29" ht="12.75">
      <c r="C16" s="20" t="str">
        <f>m3dt</f>
        <v> </v>
      </c>
      <c r="D16" s="20" t="s">
        <v>105</v>
      </c>
      <c r="E16" s="14" t="str">
        <f>IF(B18="Bye",B14,"")</f>
        <v>BORGE BRINGSVÆRD</v>
      </c>
      <c r="T16" s="16"/>
      <c r="W16" s="16"/>
      <c r="Z16" s="16">
        <f>IF((AC18="Bye"),AC14,"")</f>
      </c>
      <c r="AA16" s="20" t="s">
        <v>120</v>
      </c>
      <c r="AB16" s="20" t="str">
        <f>m18dt</f>
        <v> </v>
      </c>
      <c r="AC16" s="16"/>
    </row>
    <row r="17" spans="3:29" ht="12.75">
      <c r="C17" s="20" t="str">
        <f>m3l</f>
        <v> </v>
      </c>
      <c r="T17" s="16"/>
      <c r="W17" s="16"/>
      <c r="Z17" s="16"/>
      <c r="AB17" s="20" t="str">
        <f>m18l</f>
        <v> </v>
      </c>
      <c r="AC17" s="16"/>
    </row>
    <row r="18" spans="2:29" ht="12.75">
      <c r="B18" s="39" t="str">
        <f>Seed13</f>
        <v>Bye</v>
      </c>
      <c r="R18" s="15"/>
      <c r="T18" s="16"/>
      <c r="W18" s="16"/>
      <c r="Z18" s="16"/>
      <c r="AC18" s="38" t="str">
        <f>B32</f>
        <v>STEINAR OLSEN</v>
      </c>
    </row>
    <row r="19" spans="6:29" ht="12.75">
      <c r="F19" s="20" t="str">
        <f>m10dt</f>
        <v> </v>
      </c>
      <c r="G19" s="20" t="s">
        <v>112</v>
      </c>
      <c r="T19" s="16"/>
      <c r="W19" s="16"/>
      <c r="X19" s="20" t="s">
        <v>127</v>
      </c>
      <c r="Y19" s="20" t="str">
        <f>m25dt</f>
        <v> </v>
      </c>
      <c r="Z19" s="16"/>
      <c r="AC19" s="16"/>
    </row>
    <row r="20" spans="2:29" ht="12.75">
      <c r="B20" s="39" t="str">
        <f>Seed05</f>
        <v>Bye</v>
      </c>
      <c r="F20" s="20" t="str">
        <f>m10l</f>
        <v> </v>
      </c>
      <c r="R20" s="15"/>
      <c r="T20" s="16"/>
      <c r="W20" s="16"/>
      <c r="Y20" s="20" t="str">
        <f>m25l</f>
        <v> </v>
      </c>
      <c r="Z20" s="16"/>
      <c r="AC20" s="38" t="str">
        <f>B20</f>
        <v>Bye</v>
      </c>
    </row>
    <row r="21" spans="20:29" ht="12.75">
      <c r="T21" s="16"/>
      <c r="W21" s="16"/>
      <c r="Z21" s="16"/>
      <c r="AC21" s="16"/>
    </row>
    <row r="22" spans="3:29" ht="12.75">
      <c r="C22" s="20" t="str">
        <f>m4dt</f>
        <v> </v>
      </c>
      <c r="D22" s="20" t="s">
        <v>106</v>
      </c>
      <c r="E22" s="14" t="str">
        <f>IF(B24="Bye",B20,"")</f>
        <v>Bye</v>
      </c>
      <c r="T22" s="16"/>
      <c r="W22" s="16"/>
      <c r="Z22" s="16">
        <f>IF((AC24="Bye"),AC20,"")</f>
      </c>
      <c r="AA22" s="20" t="s">
        <v>121</v>
      </c>
      <c r="AB22" s="20" t="str">
        <f>m19dt</f>
        <v> </v>
      </c>
      <c r="AC22" s="16"/>
    </row>
    <row r="23" spans="3:29" ht="12.75">
      <c r="C23" s="20" t="str">
        <f>m4l</f>
        <v> </v>
      </c>
      <c r="T23" s="16"/>
      <c r="W23" s="16"/>
      <c r="Z23" s="16"/>
      <c r="AB23" s="20" t="str">
        <f>m19l</f>
        <v> </v>
      </c>
      <c r="AC23" s="16"/>
    </row>
    <row r="24" spans="2:29" ht="12.75">
      <c r="B24" s="39" t="str">
        <f>Seed12</f>
        <v>Bye</v>
      </c>
      <c r="R24" s="15"/>
      <c r="T24" s="16"/>
      <c r="W24" s="16"/>
      <c r="Z24" s="16"/>
      <c r="AC24" s="38" t="str">
        <f>B44</f>
        <v>BÅRD HØIBJERG</v>
      </c>
    </row>
    <row r="25" spans="12:29" ht="12.75">
      <c r="L25" s="20" t="str">
        <f>m15dt</f>
        <v> </v>
      </c>
      <c r="M25" s="20" t="s">
        <v>117</v>
      </c>
      <c r="P25" s="15"/>
      <c r="Q25" s="16"/>
      <c r="R25" s="20" t="s">
        <v>132</v>
      </c>
      <c r="S25" s="20" t="str">
        <f>m30dt</f>
        <v> </v>
      </c>
      <c r="T25" s="16"/>
      <c r="W25" s="16"/>
      <c r="Z25" s="16"/>
      <c r="AC25" s="16"/>
    </row>
    <row r="26" spans="2:29" ht="12.75">
      <c r="B26" s="39" t="str">
        <f>Seed06</f>
        <v>Bye</v>
      </c>
      <c r="L26" s="20" t="str">
        <f>m15l</f>
        <v> </v>
      </c>
      <c r="R26" s="15"/>
      <c r="S26" s="20" t="str">
        <f>m30l</f>
        <v> </v>
      </c>
      <c r="T26" s="16"/>
      <c r="W26" s="16"/>
      <c r="Z26" s="16"/>
      <c r="AC26" s="38" t="str">
        <f>B24</f>
        <v>Bye</v>
      </c>
    </row>
    <row r="27" spans="20:29" ht="12.75">
      <c r="T27" s="16"/>
      <c r="W27" s="16"/>
      <c r="Z27" s="16"/>
      <c r="AC27" s="16"/>
    </row>
    <row r="28" spans="3:29" ht="12.75">
      <c r="C28" s="20" t="str">
        <f>m5dt</f>
        <v> </v>
      </c>
      <c r="D28" s="20" t="s">
        <v>107</v>
      </c>
      <c r="E28" s="14" t="str">
        <f>IF(B30="Bye",B26,"")</f>
        <v>Bye</v>
      </c>
      <c r="T28" s="16"/>
      <c r="W28" s="16"/>
      <c r="Z28" s="16" t="str">
        <f>IF((AC30="Bye"),AC26,"")</f>
        <v>Bye</v>
      </c>
      <c r="AA28" s="20" t="s">
        <v>122</v>
      </c>
      <c r="AB28" s="20" t="str">
        <f>m20dt</f>
        <v> </v>
      </c>
      <c r="AC28" s="16"/>
    </row>
    <row r="29" spans="3:29" ht="12.75">
      <c r="C29" s="20" t="str">
        <f>m5l</f>
        <v> </v>
      </c>
      <c r="T29" s="16"/>
      <c r="W29" s="16"/>
      <c r="Z29" s="16"/>
      <c r="AB29" s="20" t="str">
        <f>m20l</f>
        <v> </v>
      </c>
      <c r="AC29" s="16"/>
    </row>
    <row r="30" spans="2:29" ht="12.75">
      <c r="B30" s="39" t="str">
        <f>Seed11</f>
        <v>Bye</v>
      </c>
      <c r="R30" s="15"/>
      <c r="T30" s="16"/>
      <c r="W30" s="16"/>
      <c r="Z30" s="16"/>
      <c r="AC30" s="38" t="str">
        <f>B48</f>
        <v>Bye</v>
      </c>
    </row>
    <row r="31" spans="6:29" ht="12.75">
      <c r="F31" s="20" t="str">
        <f>m11dt</f>
        <v> </v>
      </c>
      <c r="G31" s="20" t="s">
        <v>113</v>
      </c>
      <c r="T31" s="16"/>
      <c r="W31" s="16"/>
      <c r="X31" s="20" t="s">
        <v>128</v>
      </c>
      <c r="Y31" s="20" t="str">
        <f>m26dt</f>
        <v> </v>
      </c>
      <c r="Z31" s="16"/>
      <c r="AC31" s="16"/>
    </row>
    <row r="32" spans="2:29" ht="12.75">
      <c r="B32" s="39" t="str">
        <f>Seed03</f>
        <v>STEINAR OLSEN</v>
      </c>
      <c r="F32" s="20" t="str">
        <f>m11l</f>
        <v> </v>
      </c>
      <c r="R32" s="15"/>
      <c r="T32" s="16"/>
      <c r="W32" s="16"/>
      <c r="Y32" s="20" t="str">
        <f>m26l</f>
        <v> </v>
      </c>
      <c r="Z32" s="16"/>
      <c r="AC32" s="38" t="str">
        <f>B12</f>
        <v>Bye</v>
      </c>
    </row>
    <row r="33" spans="20:29" ht="12.75">
      <c r="T33" s="16"/>
      <c r="W33" s="16"/>
      <c r="Z33" s="16"/>
      <c r="AC33" s="16"/>
    </row>
    <row r="34" spans="3:29" ht="12.75">
      <c r="C34" s="20" t="str">
        <f>m6dt</f>
        <v> </v>
      </c>
      <c r="D34" s="20" t="s">
        <v>108</v>
      </c>
      <c r="E34" s="14" t="str">
        <f>IF(B36="Bye",B32,"")</f>
        <v>STEINAR OLSEN</v>
      </c>
      <c r="T34" s="16"/>
      <c r="W34" s="16"/>
      <c r="Z34" s="16" t="str">
        <f>IF((AC36="Bye"),AC32,"")</f>
        <v>Bye</v>
      </c>
      <c r="AA34" s="20" t="s">
        <v>123</v>
      </c>
      <c r="AB34" s="20" t="str">
        <f>m21dt</f>
        <v> </v>
      </c>
      <c r="AC34" s="16"/>
    </row>
    <row r="35" spans="3:29" ht="12.75">
      <c r="C35" s="20" t="str">
        <f>m6l</f>
        <v> </v>
      </c>
      <c r="T35" s="16"/>
      <c r="W35" s="16"/>
      <c r="Z35" s="16"/>
      <c r="AB35" s="20" t="str">
        <f>m21l</f>
        <v> </v>
      </c>
      <c r="AC35" s="16"/>
    </row>
    <row r="36" spans="2:29" ht="12.75">
      <c r="B36" s="39" t="str">
        <f>Seed14</f>
        <v>Bye</v>
      </c>
      <c r="R36" s="15"/>
      <c r="T36" s="16"/>
      <c r="W36" s="16"/>
      <c r="Z36" s="16"/>
      <c r="AC36" s="38" t="str">
        <f>B36</f>
        <v>Bye</v>
      </c>
    </row>
    <row r="37" spans="9:29" ht="12.75">
      <c r="I37" s="20" t="str">
        <f>m14dt</f>
        <v> </v>
      </c>
      <c r="J37" s="20" t="s">
        <v>116</v>
      </c>
      <c r="T37" s="16"/>
      <c r="U37" s="20" t="s">
        <v>131</v>
      </c>
      <c r="V37" s="20" t="str">
        <f>m29dt</f>
        <v> </v>
      </c>
      <c r="W37" s="16"/>
      <c r="Z37" s="16"/>
      <c r="AC37" s="16"/>
    </row>
    <row r="38" spans="2:29" ht="12.75">
      <c r="B38" s="39" t="str">
        <f>Seed07</f>
        <v>Bye</v>
      </c>
      <c r="I38" s="20" t="str">
        <f>m14l</f>
        <v> </v>
      </c>
      <c r="R38" s="15"/>
      <c r="T38" s="16"/>
      <c r="V38" s="20" t="str">
        <f>m29l</f>
        <v> </v>
      </c>
      <c r="W38" s="16"/>
      <c r="Z38" s="16"/>
      <c r="AC38" s="38" t="str">
        <f>B18</f>
        <v>Bye</v>
      </c>
    </row>
    <row r="39" spans="20:29" ht="12.75">
      <c r="T39" s="16"/>
      <c r="W39" s="16"/>
      <c r="Z39" s="16"/>
      <c r="AC39" s="16"/>
    </row>
    <row r="40" spans="3:29" ht="12.75">
      <c r="C40" s="20" t="str">
        <f>m7dt</f>
        <v> </v>
      </c>
      <c r="D40" s="20" t="s">
        <v>109</v>
      </c>
      <c r="E40" s="14" t="str">
        <f>IF(B42="Bye",B38,"")</f>
        <v>Bye</v>
      </c>
      <c r="T40" s="16"/>
      <c r="W40" s="16"/>
      <c r="Z40" s="16" t="str">
        <f>IF((AC42="Bye"),AC38,"")</f>
        <v>Bye</v>
      </c>
      <c r="AA40" s="20" t="s">
        <v>124</v>
      </c>
      <c r="AB40" s="20" t="str">
        <f>m22dt</f>
        <v> </v>
      </c>
      <c r="AC40" s="16"/>
    </row>
    <row r="41" spans="3:29" ht="12.75">
      <c r="C41" s="20" t="str">
        <f>m7l</f>
        <v> </v>
      </c>
      <c r="W41" s="16"/>
      <c r="Z41" s="16"/>
      <c r="AB41" s="20" t="str">
        <f>m22l</f>
        <v> </v>
      </c>
      <c r="AC41" s="16"/>
    </row>
    <row r="42" spans="2:29" ht="12.75">
      <c r="B42" s="39" t="str">
        <f>Seed10</f>
        <v>Bye</v>
      </c>
      <c r="R42" s="15"/>
      <c r="W42" s="16"/>
      <c r="Z42" s="16"/>
      <c r="AC42" s="38" t="str">
        <f>B42</f>
        <v>Bye</v>
      </c>
    </row>
    <row r="43" spans="6:29" ht="12.75">
      <c r="F43" s="20" t="str">
        <f>m12dt</f>
        <v> </v>
      </c>
      <c r="G43" s="20" t="s">
        <v>114</v>
      </c>
      <c r="L43" s="20" t="str">
        <f>m31dt</f>
        <v> </v>
      </c>
      <c r="M43" s="20" t="s">
        <v>133</v>
      </c>
      <c r="W43" s="16"/>
      <c r="X43" s="20" t="s">
        <v>129</v>
      </c>
      <c r="Y43" s="20" t="str">
        <f>m27dt</f>
        <v> </v>
      </c>
      <c r="Z43" s="16"/>
      <c r="AC43" s="16"/>
    </row>
    <row r="44" spans="2:29" ht="12.75">
      <c r="B44" s="39" t="str">
        <f>Seed02</f>
        <v>BÅRD HØIBJERG</v>
      </c>
      <c r="F44" s="20" t="str">
        <f>m12l</f>
        <v> </v>
      </c>
      <c r="L44" s="20" t="str">
        <f>m31l</f>
        <v> </v>
      </c>
      <c r="R44" s="15"/>
      <c r="W44" s="16"/>
      <c r="Y44" s="20" t="str">
        <f>m27l</f>
        <v> </v>
      </c>
      <c r="Z44" s="16"/>
      <c r="AC44" s="38" t="str">
        <f>B6</f>
        <v>Bye</v>
      </c>
    </row>
    <row r="45" spans="26:29" ht="12.75">
      <c r="Z45" s="16"/>
      <c r="AC45" s="16"/>
    </row>
    <row r="46" spans="3:29" ht="12.75">
      <c r="C46" s="20" t="str">
        <f>m8dt</f>
        <v> </v>
      </c>
      <c r="D46" s="20" t="s">
        <v>110</v>
      </c>
      <c r="E46" s="14" t="str">
        <f>IF(B48="Bye",B44,"")</f>
        <v>BÅRD HØIBJERG</v>
      </c>
      <c r="Z46" s="16" t="str">
        <f>IF((AC48="Bye"),AC44,"")</f>
        <v>Bye</v>
      </c>
      <c r="AA46" s="20" t="s">
        <v>125</v>
      </c>
      <c r="AB46" s="20" t="str">
        <f>m23dt</f>
        <v> </v>
      </c>
      <c r="AC46" s="16"/>
    </row>
    <row r="47" spans="3:29" ht="12.75">
      <c r="C47" s="20" t="str">
        <f>m8l</f>
        <v> </v>
      </c>
      <c r="Z47" s="16"/>
      <c r="AB47" s="20" t="str">
        <f>m23l</f>
        <v> </v>
      </c>
      <c r="AC47" s="16"/>
    </row>
    <row r="48" spans="2:29" ht="12.75">
      <c r="B48" s="39" t="str">
        <f>Seed15</f>
        <v>Bye</v>
      </c>
      <c r="K48" s="14" t="str">
        <f>Tourny</f>
        <v>Name of the Tournament</v>
      </c>
      <c r="R48" s="15"/>
      <c r="Z48" s="16"/>
      <c r="AC48" s="38" t="str">
        <f>B30</f>
        <v>Bye</v>
      </c>
    </row>
    <row r="49" spans="7:29" ht="12.75">
      <c r="G49" s="17" t="s">
        <v>228</v>
      </c>
      <c r="X49" s="17" t="s">
        <v>229</v>
      </c>
      <c r="AC49" s="16"/>
    </row>
    <row r="50" ht="12">
      <c r="AC50" s="16"/>
    </row>
    <row r="53" ht="15">
      <c r="O53" s="31"/>
    </row>
  </sheetData>
  <printOptions/>
  <pageMargins left="0.75" right="0.75" top="1" bottom="1" header="0.5" footer="0.5"/>
  <pageSetup fitToWidth="0" horizontalDpi="300" verticalDpi="300" orientation="landscape" scale="77"/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B1:AI10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34" width="9.140625" style="14" customWidth="1"/>
    <col min="35" max="35" width="9.28125" style="14" bestFit="1" customWidth="1"/>
    <col min="36" max="16384" width="9.140625" style="14" customWidth="1"/>
  </cols>
  <sheetData>
    <row r="1" spans="14:18" ht="15">
      <c r="N1" s="31"/>
      <c r="R1" s="31"/>
    </row>
    <row r="2" spans="2:35" ht="12">
      <c r="B2" s="18" t="str">
        <f>Seed01</f>
        <v>ROAR MICHALSEN</v>
      </c>
      <c r="X2" s="15"/>
      <c r="AI2" s="38" t="str">
        <f>B2</f>
        <v>ROAR MICHALSEN</v>
      </c>
    </row>
    <row r="3" ht="12.75"/>
    <row r="4" spans="3:34" ht="12.75">
      <c r="C4" s="26" t="str">
        <f>m1dt</f>
        <v>Mon / 8:00</v>
      </c>
      <c r="D4" s="20" t="s">
        <v>103</v>
      </c>
      <c r="E4" s="14" t="str">
        <f>IF(B6="Bye",B2,"")</f>
        <v>ROAR MICHALSEN</v>
      </c>
      <c r="L4" s="14" t="str">
        <f>Tourny</f>
        <v>Name of the Tournament</v>
      </c>
      <c r="AF4" s="16" t="str">
        <f>IF((AI6="Bye"),AI2,"")</f>
        <v>ROAR MICHALSEN</v>
      </c>
      <c r="AG4" s="20">
        <v>32</v>
      </c>
      <c r="AH4" s="26" t="str">
        <f>m32dt</f>
        <v> </v>
      </c>
    </row>
    <row r="5" spans="3:34" ht="12.75">
      <c r="C5" s="26" t="str">
        <f>m1l</f>
        <v>North 1</v>
      </c>
      <c r="AH5" s="26" t="str">
        <f>m32l</f>
        <v> </v>
      </c>
    </row>
    <row r="6" spans="2:35" ht="12.75">
      <c r="B6" s="18" t="str">
        <f>Seed32</f>
        <v>Bye</v>
      </c>
      <c r="X6" s="15"/>
      <c r="AI6" s="38" t="str">
        <f>B54</f>
        <v>Bye</v>
      </c>
    </row>
    <row r="7" spans="6:31" ht="12.75">
      <c r="F7" s="26" t="str">
        <f>m17dt</f>
        <v> </v>
      </c>
      <c r="G7" s="20">
        <v>17</v>
      </c>
      <c r="AD7" s="20">
        <v>48</v>
      </c>
      <c r="AE7" s="26" t="str">
        <f>m48dt</f>
        <v> </v>
      </c>
    </row>
    <row r="8" spans="2:35" ht="12.75">
      <c r="B8" s="18" t="str">
        <f>Seed16</f>
        <v>Bye</v>
      </c>
      <c r="F8" s="26" t="str">
        <f>m17l</f>
        <v> </v>
      </c>
      <c r="X8" s="15"/>
      <c r="AE8" s="26" t="str">
        <f>m48l</f>
        <v> </v>
      </c>
      <c r="AI8" s="38" t="str">
        <f>B26</f>
        <v>BORGE BRINGSVÆRD</v>
      </c>
    </row>
    <row r="9" ht="12.75"/>
    <row r="10" spans="3:34" ht="12.75">
      <c r="C10" s="26" t="str">
        <f>m2dt</f>
        <v> </v>
      </c>
      <c r="D10" s="20" t="s">
        <v>104</v>
      </c>
      <c r="E10" s="14" t="str">
        <f>IF(B12="Bye",B8,"")</f>
        <v>Bye</v>
      </c>
      <c r="AF10" s="16" t="str">
        <f>IF((AI12="Bye"),AI8,"")</f>
        <v>BORGE BRINGSVÆRD</v>
      </c>
      <c r="AG10" s="20">
        <v>33</v>
      </c>
      <c r="AH10" s="26" t="str">
        <f>m33dt</f>
        <v> </v>
      </c>
    </row>
    <row r="11" spans="3:34" ht="12.75">
      <c r="C11" s="26" t="str">
        <f>m2l</f>
        <v> </v>
      </c>
      <c r="AH11" s="26" t="str">
        <f>m33l</f>
        <v> </v>
      </c>
    </row>
    <row r="12" spans="2:35" ht="12.75">
      <c r="B12" s="18" t="str">
        <f>Seed17</f>
        <v>Bye</v>
      </c>
      <c r="X12" s="15"/>
      <c r="AI12" s="38" t="str">
        <f>B78</f>
        <v>Bye</v>
      </c>
    </row>
    <row r="13" spans="9:28" ht="12.75">
      <c r="I13" s="26" t="str">
        <f>m25dt</f>
        <v> </v>
      </c>
      <c r="J13" s="20">
        <v>25</v>
      </c>
      <c r="AA13" s="20">
        <v>56</v>
      </c>
      <c r="AB13" s="26" t="str">
        <f>m56dt</f>
        <v> </v>
      </c>
    </row>
    <row r="14" spans="2:35" ht="12.75">
      <c r="B14" s="18" t="str">
        <f>Seed08</f>
        <v>Bye</v>
      </c>
      <c r="I14" s="26" t="str">
        <f>m25l</f>
        <v> </v>
      </c>
      <c r="X14" s="15"/>
      <c r="AB14" s="26" t="str">
        <f>m56l</f>
        <v> </v>
      </c>
      <c r="AI14" s="38" t="str">
        <f>B14</f>
        <v>Bye</v>
      </c>
    </row>
    <row r="15" ht="12.75"/>
    <row r="16" spans="3:34" ht="12.75">
      <c r="C16" s="26" t="str">
        <f>m3dt</f>
        <v> </v>
      </c>
      <c r="D16" s="20" t="s">
        <v>105</v>
      </c>
      <c r="E16" s="14" t="str">
        <f>IF(B18="Bye",B14,"")</f>
        <v>Bye</v>
      </c>
      <c r="AF16" s="16">
        <f>IF((AI18="Bye"),AI14,"")</f>
      </c>
      <c r="AG16" s="20">
        <v>34</v>
      </c>
      <c r="AH16" s="26" t="str">
        <f>m34dt</f>
        <v> </v>
      </c>
    </row>
    <row r="17" spans="3:34" ht="12.75">
      <c r="C17" s="26" t="str">
        <f>m3l</f>
        <v> </v>
      </c>
      <c r="AH17" s="26" t="str">
        <f>m34l</f>
        <v> </v>
      </c>
    </row>
    <row r="18" spans="2:35" ht="12.75">
      <c r="B18" s="18" t="str">
        <f>Seed25</f>
        <v>Bye</v>
      </c>
      <c r="X18" s="15"/>
      <c r="AI18" s="38" t="str">
        <f>B66</f>
        <v>STEINAR OLSEN</v>
      </c>
    </row>
    <row r="19" spans="6:31" ht="12.75">
      <c r="F19" s="26" t="str">
        <f>m18dt</f>
        <v> </v>
      </c>
      <c r="G19" s="20">
        <v>18</v>
      </c>
      <c r="AD19" s="20">
        <v>49</v>
      </c>
      <c r="AE19" s="26" t="str">
        <f>m49dt</f>
        <v> </v>
      </c>
    </row>
    <row r="20" spans="2:35" ht="12.75">
      <c r="B20" s="18" t="str">
        <f>Seed09</f>
        <v>Bye</v>
      </c>
      <c r="F20" s="26" t="str">
        <f>m18l</f>
        <v> </v>
      </c>
      <c r="X20" s="15"/>
      <c r="AE20" s="26" t="str">
        <f>m49l</f>
        <v> </v>
      </c>
      <c r="AI20" s="38" t="str">
        <f>B38</f>
        <v>Bye</v>
      </c>
    </row>
    <row r="21" ht="12.75"/>
    <row r="22" spans="3:34" ht="12.75">
      <c r="C22" s="26" t="str">
        <f>m4dt</f>
        <v> </v>
      </c>
      <c r="D22" s="20">
        <v>4</v>
      </c>
      <c r="E22" s="14" t="str">
        <f>IF(B24="Bye",B20,"")</f>
        <v>Bye</v>
      </c>
      <c r="AF22" s="16" t="str">
        <f>IF((AI24="Bye"),AI20,"")</f>
        <v>Bye</v>
      </c>
      <c r="AG22" s="20">
        <v>35</v>
      </c>
      <c r="AH22" s="26" t="str">
        <f>m35dt</f>
        <v> </v>
      </c>
    </row>
    <row r="23" spans="3:34" ht="12.75">
      <c r="C23" s="26" t="str">
        <f>m4l</f>
        <v> </v>
      </c>
      <c r="AH23" s="26" t="str">
        <f>m35l</f>
        <v> </v>
      </c>
    </row>
    <row r="24" spans="2:35" ht="12.75">
      <c r="B24" s="18" t="str">
        <f>Seed24</f>
        <v>Bye</v>
      </c>
      <c r="X24" s="15"/>
      <c r="AI24" s="38" t="str">
        <f>B90</f>
        <v>Bye</v>
      </c>
    </row>
    <row r="25" spans="12:25" ht="12.75">
      <c r="L25" s="26" t="str">
        <f>m29dt</f>
        <v> </v>
      </c>
      <c r="M25" s="20">
        <v>29</v>
      </c>
      <c r="X25" s="20">
        <v>60</v>
      </c>
      <c r="Y25" s="26" t="str">
        <f>m60dt</f>
        <v> </v>
      </c>
    </row>
    <row r="26" spans="2:35" ht="12.75">
      <c r="B26" s="18" t="str">
        <f>Seed04</f>
        <v>BORGE BRINGSVÆRD</v>
      </c>
      <c r="L26" s="26" t="str">
        <f>m29l</f>
        <v> </v>
      </c>
      <c r="Y26" s="26" t="str">
        <f>m60l</f>
        <v> </v>
      </c>
      <c r="AI26" s="38" t="str">
        <f>B20</f>
        <v>Bye</v>
      </c>
    </row>
    <row r="27" ht="12.75"/>
    <row r="28" spans="3:34" ht="12.75">
      <c r="C28" s="26" t="str">
        <f>m5dt</f>
        <v> </v>
      </c>
      <c r="D28" s="20">
        <v>5</v>
      </c>
      <c r="E28" s="14" t="str">
        <f>IF(B30="Bye",B26,"")</f>
        <v>BORGE BRINGSVÆRD</v>
      </c>
      <c r="AF28" s="16" t="str">
        <f>IF((AI30="Bye"),AI26,"")</f>
        <v>Bye</v>
      </c>
      <c r="AG28" s="20">
        <v>36</v>
      </c>
      <c r="AH28" s="26" t="str">
        <f>m36dt</f>
        <v> </v>
      </c>
    </row>
    <row r="29" spans="3:34" ht="12.75">
      <c r="C29" s="26" t="str">
        <f>m5l</f>
        <v> </v>
      </c>
      <c r="AH29" s="26" t="str">
        <f>m36l</f>
        <v> </v>
      </c>
    </row>
    <row r="30" spans="2:35" ht="12.75">
      <c r="B30" s="18" t="str">
        <f>Seed29</f>
        <v>Bye</v>
      </c>
      <c r="X30" s="15"/>
      <c r="AI30" s="38" t="str">
        <f>B72</f>
        <v>Bye</v>
      </c>
    </row>
    <row r="31" spans="6:31" ht="12.75">
      <c r="F31" s="26" t="str">
        <f>m19dt</f>
        <v> </v>
      </c>
      <c r="G31" s="20">
        <v>19</v>
      </c>
      <c r="AD31" s="20">
        <v>50</v>
      </c>
      <c r="AE31" s="26" t="str">
        <f>m50dt</f>
        <v> </v>
      </c>
    </row>
    <row r="32" spans="2:35" ht="12.75">
      <c r="B32" s="18" t="str">
        <f>Seed13</f>
        <v>Bye</v>
      </c>
      <c r="F32" s="26" t="str">
        <f>m19l</f>
        <v> </v>
      </c>
      <c r="X32" s="15"/>
      <c r="AE32" s="26" t="str">
        <f>m50l</f>
        <v> </v>
      </c>
      <c r="AI32" s="38" t="str">
        <f>B44</f>
        <v>Bye</v>
      </c>
    </row>
    <row r="33" ht="12.75"/>
    <row r="34" spans="3:34" ht="12.75">
      <c r="C34" s="26" t="str">
        <f>m6dt</f>
        <v> </v>
      </c>
      <c r="D34" s="20">
        <v>6</v>
      </c>
      <c r="E34" s="14" t="str">
        <f>IF(B36="Bye",B32,"")</f>
        <v>Bye</v>
      </c>
      <c r="AF34" s="16">
        <f>IF((AI36="Bye"),AI32,"")</f>
      </c>
      <c r="AG34" s="20">
        <v>37</v>
      </c>
      <c r="AH34" s="26" t="str">
        <f>m37dt</f>
        <v> </v>
      </c>
    </row>
    <row r="35" spans="3:34" ht="12.75">
      <c r="C35" s="26" t="str">
        <f>m6l</f>
        <v> </v>
      </c>
      <c r="AH35" s="26" t="str">
        <f>m37l</f>
        <v> </v>
      </c>
    </row>
    <row r="36" spans="2:35" ht="12.75">
      <c r="B36" s="18" t="str">
        <f>Seed20</f>
        <v>Bye</v>
      </c>
      <c r="X36" s="15"/>
      <c r="AI36" s="38" t="str">
        <f>B96</f>
        <v>BÅRD HØIBJERG</v>
      </c>
    </row>
    <row r="37" spans="9:28" ht="12.75">
      <c r="I37" s="26" t="str">
        <f>m26dt</f>
        <v> </v>
      </c>
      <c r="J37" s="20">
        <v>26</v>
      </c>
      <c r="AA37" s="20">
        <v>57</v>
      </c>
      <c r="AB37" s="26" t="str">
        <f>m57dt</f>
        <v> </v>
      </c>
    </row>
    <row r="38" spans="2:35" ht="12.75">
      <c r="B38" s="18" t="str">
        <f>Seed05</f>
        <v>Bye</v>
      </c>
      <c r="I38" s="26" t="str">
        <f>m26l</f>
        <v> </v>
      </c>
      <c r="X38" s="15"/>
      <c r="AB38" s="26" t="str">
        <f>m57l</f>
        <v> </v>
      </c>
      <c r="AI38" s="38" t="str">
        <f>B32</f>
        <v>Bye</v>
      </c>
    </row>
    <row r="39" ht="12.75"/>
    <row r="40" spans="3:34" ht="12.75">
      <c r="C40" s="26" t="str">
        <f>m7dt</f>
        <v> </v>
      </c>
      <c r="D40" s="20">
        <v>7</v>
      </c>
      <c r="E40" s="14" t="str">
        <f>IF(B42="Bye",B38,"")</f>
        <v>Bye</v>
      </c>
      <c r="AF40" s="16" t="str">
        <f>IF((AI42="Bye"),AI38,"")</f>
        <v>Bye</v>
      </c>
      <c r="AG40" s="20">
        <v>38</v>
      </c>
      <c r="AH40" s="26" t="str">
        <f>m38dt</f>
        <v> </v>
      </c>
    </row>
    <row r="41" spans="3:34" ht="12.75">
      <c r="C41" s="26" t="str">
        <f>m7l</f>
        <v> </v>
      </c>
      <c r="AH41" s="26" t="str">
        <f>m38l</f>
        <v> </v>
      </c>
    </row>
    <row r="42" spans="2:35" ht="12.75">
      <c r="B42" s="18" t="str">
        <f>Seed28</f>
        <v>Bye</v>
      </c>
      <c r="X42" s="15"/>
      <c r="AI42" s="38" t="str">
        <f>B84</f>
        <v>Bye</v>
      </c>
    </row>
    <row r="43" spans="6:31" ht="12.75">
      <c r="F43" s="26" t="str">
        <f>m20dt</f>
        <v> </v>
      </c>
      <c r="G43" s="20">
        <v>20</v>
      </c>
      <c r="AD43" s="20">
        <v>51</v>
      </c>
      <c r="AE43" s="26" t="str">
        <f>m51dt</f>
        <v> </v>
      </c>
    </row>
    <row r="44" spans="2:35" ht="12.75">
      <c r="B44" s="18" t="str">
        <f>Seed12</f>
        <v>Bye</v>
      </c>
      <c r="F44" s="26" t="str">
        <f>m20l</f>
        <v> </v>
      </c>
      <c r="L44" s="14" t="s">
        <v>234</v>
      </c>
      <c r="W44" s="14" t="s">
        <v>230</v>
      </c>
      <c r="X44" s="15"/>
      <c r="AE44" s="26" t="str">
        <f>m51l</f>
        <v> </v>
      </c>
      <c r="AI44" s="38" t="str">
        <f>B8</f>
        <v>Bye</v>
      </c>
    </row>
    <row r="45" spans="12:23" ht="12.75">
      <c r="L45" s="14" t="s">
        <v>235</v>
      </c>
      <c r="W45" s="14" t="s">
        <v>231</v>
      </c>
    </row>
    <row r="46" spans="3:34" ht="12.75">
      <c r="C46" s="26" t="str">
        <f>m8dt</f>
        <v> </v>
      </c>
      <c r="D46" s="20">
        <v>8</v>
      </c>
      <c r="E46" s="14" t="str">
        <f>IF(B48="Bye",B44,"")</f>
        <v>Bye</v>
      </c>
      <c r="L46" s="14" t="s">
        <v>237</v>
      </c>
      <c r="W46" s="14" t="s">
        <v>232</v>
      </c>
      <c r="AF46" s="16" t="str">
        <f>IF((AI48="Bye"),AI44,"")</f>
        <v>Bye</v>
      </c>
      <c r="AG46" s="20">
        <v>39</v>
      </c>
      <c r="AH46" s="26" t="str">
        <f>m39dt</f>
        <v> </v>
      </c>
    </row>
    <row r="47" spans="3:34" ht="12.75">
      <c r="C47" s="26" t="str">
        <f>m8l</f>
        <v> </v>
      </c>
      <c r="L47" s="14" t="s">
        <v>236</v>
      </c>
      <c r="W47" s="14" t="s">
        <v>233</v>
      </c>
      <c r="AH47" s="26" t="str">
        <f>m39l</f>
        <v> </v>
      </c>
    </row>
    <row r="48" spans="2:35" ht="12.75">
      <c r="B48" s="18" t="str">
        <f>Seed21</f>
        <v>Bye</v>
      </c>
      <c r="X48" s="15"/>
      <c r="AI48" s="38" t="str">
        <f>B60</f>
        <v>Bye</v>
      </c>
    </row>
    <row r="49" ht="12.75"/>
    <row r="50" spans="7:30" ht="12">
      <c r="G50" s="21" t="s">
        <v>228</v>
      </c>
      <c r="AD50" s="21" t="s">
        <v>229</v>
      </c>
    </row>
    <row r="51" spans="7:30" ht="12">
      <c r="G51" s="21" t="s">
        <v>238</v>
      </c>
      <c r="O51" s="26" t="str">
        <f>m31dt</f>
        <v> </v>
      </c>
      <c r="P51" s="20">
        <v>31</v>
      </c>
      <c r="U51" s="20">
        <v>62</v>
      </c>
      <c r="V51" s="26" t="str">
        <f>m62dt</f>
        <v> </v>
      </c>
      <c r="AD51" s="21" t="s">
        <v>238</v>
      </c>
    </row>
    <row r="52" spans="7:30" ht="12">
      <c r="G52" s="17"/>
      <c r="O52" s="26" t="str">
        <f>m31l</f>
        <v> </v>
      </c>
      <c r="V52" s="26" t="str">
        <f>m62l</f>
        <v> </v>
      </c>
      <c r="AD52" s="17"/>
    </row>
    <row r="53" spans="7:30" ht="12">
      <c r="G53" s="17"/>
      <c r="AD53" s="17"/>
    </row>
    <row r="54" spans="2:35" ht="12">
      <c r="B54" s="18" t="str">
        <f>Seed06</f>
        <v>Bye</v>
      </c>
      <c r="G54" s="21" t="s">
        <v>228</v>
      </c>
      <c r="AD54" s="21" t="s">
        <v>229</v>
      </c>
      <c r="AI54" s="19" t="str">
        <f>B12</f>
        <v>Bye</v>
      </c>
    </row>
    <row r="55" spans="7:30" ht="12.75">
      <c r="G55" s="21" t="s">
        <v>239</v>
      </c>
      <c r="AD55" s="21" t="s">
        <v>239</v>
      </c>
    </row>
    <row r="56" spans="3:34" ht="12.75">
      <c r="C56" s="26" t="str">
        <f>m9dt</f>
        <v> </v>
      </c>
      <c r="D56" s="20">
        <v>9</v>
      </c>
      <c r="E56" s="14" t="str">
        <f>IF(B58="Bye",B54,"")</f>
        <v>Bye</v>
      </c>
      <c r="AF56" s="16" t="str">
        <f>IF((AI58="Bye"),AI54,"")</f>
        <v>Bye</v>
      </c>
      <c r="AG56" s="20">
        <v>40</v>
      </c>
      <c r="AH56" s="26" t="str">
        <f>m40dt</f>
        <v> </v>
      </c>
    </row>
    <row r="57" spans="3:34" ht="12.75">
      <c r="C57" s="26" t="str">
        <f>m9l</f>
        <v> </v>
      </c>
      <c r="AH57" s="26" t="str">
        <f>m40l</f>
        <v> </v>
      </c>
    </row>
    <row r="58" spans="2:35" ht="12.75">
      <c r="B58" s="18" t="str">
        <f>Seed27</f>
        <v>Bye</v>
      </c>
      <c r="AI58" s="19" t="str">
        <f>B64</f>
        <v>Bye</v>
      </c>
    </row>
    <row r="59" spans="6:31" ht="12.75">
      <c r="F59" s="26" t="str">
        <f>m21dt</f>
        <v> </v>
      </c>
      <c r="G59" s="20">
        <v>21</v>
      </c>
      <c r="AD59" s="20">
        <v>52</v>
      </c>
      <c r="AE59" s="26" t="str">
        <f>m52dt</f>
        <v> </v>
      </c>
    </row>
    <row r="60" spans="2:35" ht="12.75">
      <c r="B60" s="18" t="str">
        <f>Seed11</f>
        <v>Bye</v>
      </c>
      <c r="F60" s="26" t="str">
        <f>m21l</f>
        <v> </v>
      </c>
      <c r="AE60" s="26" t="str">
        <f>m52l</f>
        <v> </v>
      </c>
      <c r="AI60" s="19" t="str">
        <f>B36</f>
        <v>Bye</v>
      </c>
    </row>
    <row r="61" ht="12.75"/>
    <row r="62" spans="3:34" ht="12.75">
      <c r="C62" s="26" t="str">
        <f>m10dt</f>
        <v> </v>
      </c>
      <c r="D62" s="20">
        <v>10</v>
      </c>
      <c r="E62" s="14" t="str">
        <f>IF(B64="Bye",B60,"")</f>
        <v>Bye</v>
      </c>
      <c r="AF62" s="16" t="str">
        <f>IF((AI64="Bye"),AI60,"")</f>
        <v>Bye</v>
      </c>
      <c r="AG62" s="20">
        <v>41</v>
      </c>
      <c r="AH62" s="26" t="str">
        <f>m41dt</f>
        <v> </v>
      </c>
    </row>
    <row r="63" spans="3:34" ht="12.75">
      <c r="C63" s="26" t="str">
        <f>m10l</f>
        <v> </v>
      </c>
      <c r="AH63" s="26" t="str">
        <f>m40l</f>
        <v> </v>
      </c>
    </row>
    <row r="64" spans="2:35" ht="12.75">
      <c r="B64" s="18" t="str">
        <f>Seed22</f>
        <v>Bye</v>
      </c>
      <c r="AI64" s="19" t="str">
        <f>B88</f>
        <v>Bye</v>
      </c>
    </row>
    <row r="65" spans="9:28" ht="12.75">
      <c r="I65" s="26" t="str">
        <f>m27dt</f>
        <v> </v>
      </c>
      <c r="J65" s="20">
        <v>27</v>
      </c>
      <c r="AA65" s="20">
        <v>58</v>
      </c>
      <c r="AB65" s="26" t="str">
        <f>m58dt</f>
        <v> </v>
      </c>
    </row>
    <row r="66" spans="2:35" ht="12.75">
      <c r="B66" s="18" t="str">
        <f>Seed03</f>
        <v>STEINAR OLSEN</v>
      </c>
      <c r="I66" s="26" t="str">
        <f>m27l</f>
        <v> </v>
      </c>
      <c r="AB66" s="26" t="str">
        <f>m58l</f>
        <v> </v>
      </c>
      <c r="AI66" s="19" t="str">
        <f>B48</f>
        <v>Bye</v>
      </c>
    </row>
    <row r="67" ht="12.75"/>
    <row r="68" spans="3:34" ht="12.75">
      <c r="C68" s="26" t="str">
        <f>m11dt</f>
        <v> </v>
      </c>
      <c r="D68" s="20">
        <v>11</v>
      </c>
      <c r="E68" s="14" t="str">
        <f>IF(B70="Bye",B66,"")</f>
        <v>STEINAR OLSEN</v>
      </c>
      <c r="AF68" s="16" t="str">
        <f>IF((AI70="Bye"),AI66,"")</f>
        <v>Bye</v>
      </c>
      <c r="AG68" s="20">
        <v>42</v>
      </c>
      <c r="AH68" s="26" t="str">
        <f>m42dt</f>
        <v> </v>
      </c>
    </row>
    <row r="69" spans="3:34" ht="12.75">
      <c r="C69" s="26" t="str">
        <f>m11l</f>
        <v> </v>
      </c>
      <c r="AH69" s="26" t="str">
        <f>m42l</f>
        <v> </v>
      </c>
    </row>
    <row r="70" spans="2:35" ht="12.75">
      <c r="B70" s="18" t="str">
        <f>Seed30</f>
        <v>Bye</v>
      </c>
      <c r="AI70" s="19" t="str">
        <f>B100</f>
        <v>Bye</v>
      </c>
    </row>
    <row r="71" spans="6:31" ht="12.75">
      <c r="F71" s="26" t="str">
        <f>m22dt</f>
        <v> </v>
      </c>
      <c r="G71" s="20">
        <v>22</v>
      </c>
      <c r="AD71" s="20">
        <v>53</v>
      </c>
      <c r="AE71" s="26" t="str">
        <f>m53dt</f>
        <v> </v>
      </c>
    </row>
    <row r="72" spans="2:35" ht="12.75">
      <c r="B72" s="18" t="str">
        <f>Seed14</f>
        <v>Bye</v>
      </c>
      <c r="F72" s="26" t="str">
        <f>m22l</f>
        <v> </v>
      </c>
      <c r="AE72" s="26" t="str">
        <f>m53l</f>
        <v> </v>
      </c>
      <c r="AI72" s="19" t="str">
        <f>B24</f>
        <v>Bye</v>
      </c>
    </row>
    <row r="73" ht="12.75"/>
    <row r="74" spans="3:34" ht="12.75">
      <c r="C74" s="26" t="str">
        <f>m12dt</f>
        <v> </v>
      </c>
      <c r="D74" s="20">
        <v>12</v>
      </c>
      <c r="E74" s="14" t="str">
        <f>IF(B76="Bye",B72,"")</f>
        <v>Bye</v>
      </c>
      <c r="AF74" s="16" t="str">
        <f>IF((AI76="Bye"),AI72,"")</f>
        <v>Bye</v>
      </c>
      <c r="AG74" s="20">
        <v>43</v>
      </c>
      <c r="AH74" s="26" t="str">
        <f>m43dt</f>
        <v> </v>
      </c>
    </row>
    <row r="75" spans="3:34" ht="12.75">
      <c r="C75" s="26" t="str">
        <f>m12l</f>
        <v> </v>
      </c>
      <c r="AH75" s="26" t="str">
        <f>m43l</f>
        <v> </v>
      </c>
    </row>
    <row r="76" spans="2:35" ht="12.75">
      <c r="B76" s="18" t="str">
        <f>Seed19</f>
        <v>Bye</v>
      </c>
      <c r="AI76" s="19" t="str">
        <f>B76</f>
        <v>Bye</v>
      </c>
    </row>
    <row r="77" spans="12:25" ht="12.75">
      <c r="L77" s="26" t="str">
        <f>m30dt</f>
        <v> </v>
      </c>
      <c r="M77" s="20">
        <v>30</v>
      </c>
      <c r="X77" s="20">
        <v>61</v>
      </c>
      <c r="Y77" s="26" t="str">
        <f>m61dt</f>
        <v> </v>
      </c>
    </row>
    <row r="78" spans="2:35" ht="12.75">
      <c r="B78" s="18" t="str">
        <f>Seed07</f>
        <v>Bye</v>
      </c>
      <c r="L78" s="26" t="str">
        <f>m30l</f>
        <v> </v>
      </c>
      <c r="Y78" s="26" t="str">
        <f>m61l</f>
        <v> </v>
      </c>
      <c r="AI78" s="19" t="str">
        <f>B18</f>
        <v>Bye</v>
      </c>
    </row>
    <row r="79" ht="12.75"/>
    <row r="80" spans="3:34" ht="12.75">
      <c r="C80" s="26" t="str">
        <f>m13dt</f>
        <v> </v>
      </c>
      <c r="D80" s="20">
        <v>13</v>
      </c>
      <c r="E80" s="14" t="str">
        <f>IF(B82="Bye",B78,"")</f>
        <v>Bye</v>
      </c>
      <c r="AF80" s="16" t="str">
        <f>IF((AI82="Bye"),AI78,"")</f>
        <v>Bye</v>
      </c>
      <c r="AG80" s="20">
        <v>44</v>
      </c>
      <c r="AH80" s="26" t="str">
        <f>m44dt</f>
        <v> </v>
      </c>
    </row>
    <row r="81" spans="3:34" ht="12.75">
      <c r="C81" s="26" t="str">
        <f>m13l</f>
        <v> </v>
      </c>
      <c r="AH81" s="26" t="str">
        <f>m44l</f>
        <v> </v>
      </c>
    </row>
    <row r="82" spans="2:35" ht="12.75">
      <c r="B82" s="18" t="str">
        <f>Seed26</f>
        <v>Bye</v>
      </c>
      <c r="AI82" s="19" t="str">
        <f>B70</f>
        <v>Bye</v>
      </c>
    </row>
    <row r="83" spans="6:31" ht="12.75">
      <c r="F83" s="26" t="str">
        <f>m23dt</f>
        <v> </v>
      </c>
      <c r="G83" s="20">
        <v>23</v>
      </c>
      <c r="AD83" s="20">
        <v>54</v>
      </c>
      <c r="AE83" s="26" t="str">
        <f>m54dt</f>
        <v> </v>
      </c>
    </row>
    <row r="84" spans="2:35" ht="12.75">
      <c r="B84" s="18" t="str">
        <f>Seed10</f>
        <v>Bye</v>
      </c>
      <c r="F84" s="26" t="str">
        <f>m23l</f>
        <v> </v>
      </c>
      <c r="AE84" s="26" t="str">
        <f>m54l</f>
        <v> </v>
      </c>
      <c r="AI84" s="19" t="str">
        <f>B42</f>
        <v>Bye</v>
      </c>
    </row>
    <row r="85" ht="12.75"/>
    <row r="86" spans="3:34" ht="12.75">
      <c r="C86" s="26" t="str">
        <f>m14dt</f>
        <v> </v>
      </c>
      <c r="D86" s="20">
        <v>14</v>
      </c>
      <c r="E86" s="14" t="str">
        <f>IF(B88="Bye",B84,"")</f>
        <v>Bye</v>
      </c>
      <c r="AF86" s="16" t="str">
        <f>IF((AI88="Bye"),AI84,"")</f>
        <v>Bye</v>
      </c>
      <c r="AG86" s="20">
        <v>45</v>
      </c>
      <c r="AH86" s="26" t="str">
        <f>m45dt</f>
        <v> </v>
      </c>
    </row>
    <row r="87" spans="3:34" ht="12.75">
      <c r="C87" s="26" t="str">
        <f>m14l</f>
        <v> </v>
      </c>
      <c r="AH87" s="26" t="str">
        <f>m45l</f>
        <v> </v>
      </c>
    </row>
    <row r="88" spans="2:35" ht="12.75">
      <c r="B88" s="18" t="str">
        <f>Seed23</f>
        <v>Bye</v>
      </c>
      <c r="AI88" s="19" t="str">
        <f>B94</f>
        <v>Bye</v>
      </c>
    </row>
    <row r="89" spans="9:28" ht="12.75">
      <c r="I89" s="26" t="str">
        <f>m28dt</f>
        <v> </v>
      </c>
      <c r="J89" s="20">
        <v>28</v>
      </c>
      <c r="AA89" s="20">
        <v>59</v>
      </c>
      <c r="AB89" s="26" t="str">
        <f>m59dt</f>
        <v> </v>
      </c>
    </row>
    <row r="90" spans="2:35" ht="12.75">
      <c r="B90" s="18" t="str">
        <f>Seed15</f>
        <v>Bye</v>
      </c>
      <c r="I90" s="26" t="str">
        <f>m28l</f>
        <v> </v>
      </c>
      <c r="AB90" s="26" t="str">
        <f>m59l</f>
        <v> </v>
      </c>
      <c r="AI90" s="19" t="str">
        <f>B30</f>
        <v>Bye</v>
      </c>
    </row>
    <row r="91" ht="12.75"/>
    <row r="92" spans="3:34" ht="12.75">
      <c r="C92" s="26" t="str">
        <f>m15dt</f>
        <v> </v>
      </c>
      <c r="D92" s="20">
        <v>15</v>
      </c>
      <c r="E92" s="14" t="str">
        <f>IF(B94="Bye",B90,"")</f>
        <v>Bye</v>
      </c>
      <c r="AF92" s="16" t="str">
        <f>IF((AI94="Bye"),AI90,"")</f>
        <v>Bye</v>
      </c>
      <c r="AG92" s="20">
        <v>46</v>
      </c>
      <c r="AH92" s="26" t="str">
        <f>m46dt</f>
        <v> </v>
      </c>
    </row>
    <row r="93" spans="3:34" ht="12.75">
      <c r="C93" s="26" t="str">
        <f>m15l</f>
        <v> </v>
      </c>
      <c r="AH93" s="26" t="str">
        <f>m46l</f>
        <v> </v>
      </c>
    </row>
    <row r="94" spans="2:35" ht="12.75">
      <c r="B94" s="18" t="str">
        <f>Seed18</f>
        <v>Bye</v>
      </c>
      <c r="N94" s="26" t="str">
        <f>m63dt</f>
        <v> </v>
      </c>
      <c r="O94" s="20">
        <v>63</v>
      </c>
      <c r="AI94" s="19" t="str">
        <f>B82</f>
        <v>Bye</v>
      </c>
    </row>
    <row r="95" spans="6:31" ht="12.75">
      <c r="F95" s="26" t="str">
        <f>m24dt</f>
        <v> </v>
      </c>
      <c r="G95" s="20">
        <v>24</v>
      </c>
      <c r="N95" s="26" t="str">
        <f>m63l</f>
        <v> </v>
      </c>
      <c r="AD95" s="20">
        <v>55</v>
      </c>
      <c r="AE95" s="26" t="str">
        <f>m55dt</f>
        <v> </v>
      </c>
    </row>
    <row r="96" spans="2:35" ht="12.75">
      <c r="B96" s="18" t="str">
        <f>Seed02</f>
        <v>BÅRD HØIBJERG</v>
      </c>
      <c r="F96" s="26" t="str">
        <f>m24l</f>
        <v> </v>
      </c>
      <c r="AE96" s="26" t="str">
        <f>m55l</f>
        <v> </v>
      </c>
      <c r="AI96" s="19" t="str">
        <f>B6</f>
        <v>Bye</v>
      </c>
    </row>
    <row r="97" ht="12.75"/>
    <row r="98" spans="3:34" ht="12.75">
      <c r="C98" s="26" t="str">
        <f>m16dt</f>
        <v> </v>
      </c>
      <c r="D98" s="20">
        <v>16</v>
      </c>
      <c r="E98" s="14" t="str">
        <f>IF(B100="Bye",B96,"")</f>
        <v>BÅRD HØIBJERG</v>
      </c>
      <c r="AF98" s="16" t="str">
        <f>IF((AI100="Bye"),AI96,"")</f>
        <v>Bye</v>
      </c>
      <c r="AG98" s="20">
        <v>47</v>
      </c>
      <c r="AH98" s="26" t="str">
        <f>m46dt</f>
        <v> </v>
      </c>
    </row>
    <row r="99" spans="3:34" ht="12.75">
      <c r="C99" s="26" t="str">
        <f>m16l</f>
        <v> </v>
      </c>
      <c r="AH99" s="26" t="str">
        <f>m46l</f>
        <v> </v>
      </c>
    </row>
    <row r="100" spans="2:35" ht="12.75">
      <c r="B100" s="18" t="str">
        <f>Seed31</f>
        <v>Bye</v>
      </c>
      <c r="AI100" s="19" t="str">
        <f>B58</f>
        <v>Bye</v>
      </c>
    </row>
  </sheetData>
  <sheetProtection sheet="1" objects="1" scenarios="1"/>
  <printOptions/>
  <pageMargins left="0" right="0" top="0" bottom="0" header="0" footer="0"/>
  <pageSetup fitToHeight="4" horizontalDpi="300" verticalDpi="300" orientation="landscape" scale="80"/>
  <rowBreaks count="1" manualBreakCount="1">
    <brk id="52" min="1" max="34" man="1"/>
  </rowBreaks>
  <colBreaks count="1" manualBreakCount="1">
    <brk id="18" min="1" max="100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2:Q27"/>
  <sheetViews>
    <sheetView tabSelected="1" zoomScale="120" zoomScaleNormal="120" workbookViewId="0" topLeftCell="A1">
      <selection activeCell="K5" sqref="K5"/>
    </sheetView>
  </sheetViews>
  <sheetFormatPr defaultColWidth="11.421875" defaultRowHeight="12.75"/>
  <cols>
    <col min="1" max="1" width="9.140625" style="14" customWidth="1"/>
    <col min="2" max="2" width="9.421875" style="14" bestFit="1" customWidth="1"/>
    <col min="3" max="16384" width="9.140625" style="14" customWidth="1"/>
  </cols>
  <sheetData>
    <row r="1" ht="19.5" customHeight="1"/>
    <row r="2" spans="2:17" ht="19.5" customHeight="1">
      <c r="B2" s="22" t="str">
        <f>Seed01</f>
        <v>ROAR MICHALSEN</v>
      </c>
      <c r="E2" s="36" t="s">
        <v>98</v>
      </c>
      <c r="Q2" s="16"/>
    </row>
    <row r="3" ht="19.5" customHeight="1">
      <c r="Q3" s="16"/>
    </row>
    <row r="4" spans="3:17" ht="19.5" customHeight="1">
      <c r="C4" s="26" t="str">
        <f>m1dt</f>
        <v>Mon / 8:00</v>
      </c>
      <c r="D4" s="20">
        <v>1</v>
      </c>
      <c r="E4" s="14" t="s">
        <v>267</v>
      </c>
      <c r="N4" s="16">
        <f>IF((Q6="Bye"),Q2,"")</f>
      </c>
      <c r="Q4" s="16"/>
    </row>
    <row r="5" spans="3:17" ht="19.5" customHeight="1">
      <c r="C5" s="26" t="str">
        <f>m1l</f>
        <v>North 1</v>
      </c>
      <c r="E5" s="14" t="s">
        <v>96</v>
      </c>
      <c r="Q5" s="16"/>
    </row>
    <row r="6" spans="2:17" ht="19.5" customHeight="1">
      <c r="B6" s="22" t="str">
        <f>Seed04</f>
        <v>BORGE BRINGSVÆRD</v>
      </c>
      <c r="Q6" s="16"/>
    </row>
    <row r="7" spans="6:17" ht="19.5" customHeight="1">
      <c r="F7" s="26" t="str">
        <f>m3dt</f>
        <v> </v>
      </c>
      <c r="G7" s="20">
        <v>3</v>
      </c>
      <c r="H7" s="14" t="s">
        <v>267</v>
      </c>
      <c r="J7" s="15"/>
      <c r="K7" s="16"/>
      <c r="Q7" s="16"/>
    </row>
    <row r="8" spans="2:17" ht="19.5" customHeight="1">
      <c r="B8" s="22" t="str">
        <f>Seed02</f>
        <v>BÅRD HØIBJERG</v>
      </c>
      <c r="F8" s="26" t="str">
        <f>m3l</f>
        <v> </v>
      </c>
      <c r="H8" s="45" t="s">
        <v>93</v>
      </c>
      <c r="I8" s="45"/>
      <c r="J8" s="45"/>
      <c r="K8" s="45"/>
      <c r="Q8" s="16"/>
    </row>
    <row r="9" ht="19.5" customHeight="1">
      <c r="Q9" s="16"/>
    </row>
    <row r="10" spans="3:17" ht="19.5" customHeight="1">
      <c r="C10" s="26" t="str">
        <f>m2dt</f>
        <v> </v>
      </c>
      <c r="D10" s="20">
        <v>2</v>
      </c>
      <c r="E10" s="14" t="s">
        <v>268</v>
      </c>
      <c r="H10" s="14" t="s">
        <v>3</v>
      </c>
      <c r="N10" s="16">
        <f>IF((Q12="Bye"),Q8,"")</f>
      </c>
      <c r="Q10" s="16"/>
    </row>
    <row r="11" spans="3:17" ht="19.5" customHeight="1">
      <c r="C11" s="26" t="str">
        <f>m2l</f>
        <v> </v>
      </c>
      <c r="E11" s="14" t="s">
        <v>97</v>
      </c>
      <c r="Q11" s="16"/>
    </row>
    <row r="12" spans="2:17" ht="19.5" customHeight="1">
      <c r="B12" s="22" t="str">
        <f>Seed03</f>
        <v>STEINAR OLSEN</v>
      </c>
      <c r="H12" s="14" t="s">
        <v>268</v>
      </c>
      <c r="Q12" s="16"/>
    </row>
    <row r="13" spans="8:11" ht="19.5" customHeight="1">
      <c r="H13" s="14" t="s">
        <v>4</v>
      </c>
      <c r="K13" s="20"/>
    </row>
    <row r="14" spans="5:11" ht="19.5" customHeight="1">
      <c r="E14" s="14" t="s">
        <v>265</v>
      </c>
      <c r="H14" s="20"/>
      <c r="K14" s="20"/>
    </row>
    <row r="15" spans="8:11" ht="19.5" customHeight="1">
      <c r="H15" s="20"/>
      <c r="K15" s="20"/>
    </row>
    <row r="16" spans="6:11" ht="19.5" customHeight="1">
      <c r="F16" s="26" t="str">
        <f>m3dt</f>
        <v> </v>
      </c>
      <c r="G16" s="20">
        <v>4</v>
      </c>
      <c r="H16" s="20" t="s">
        <v>269</v>
      </c>
      <c r="K16" s="20"/>
    </row>
    <row r="17" spans="6:8" ht="19.5" customHeight="1">
      <c r="F17" s="26" t="str">
        <f>m3l</f>
        <v> </v>
      </c>
      <c r="H17" s="14" t="s">
        <v>5</v>
      </c>
    </row>
    <row r="18" spans="5:8" ht="19.5" customHeight="1">
      <c r="E18" s="14" t="s">
        <v>266</v>
      </c>
      <c r="H18" s="14" t="s">
        <v>94</v>
      </c>
    </row>
    <row r="19" ht="19.5" customHeight="1">
      <c r="H19" s="14" t="s">
        <v>266</v>
      </c>
    </row>
    <row r="20" ht="19.5" customHeight="1">
      <c r="H20" s="14" t="s">
        <v>270</v>
      </c>
    </row>
    <row r="21" ht="19.5" customHeight="1"/>
    <row r="22" ht="19.5" customHeight="1"/>
    <row r="23" spans="5:8" ht="19.5" customHeight="1">
      <c r="E23" s="14" t="s">
        <v>271</v>
      </c>
      <c r="H23" s="14" t="s">
        <v>271</v>
      </c>
    </row>
    <row r="24" spans="5:8" ht="19.5" customHeight="1">
      <c r="E24" s="14" t="s">
        <v>272</v>
      </c>
      <c r="H24" s="14" t="s">
        <v>273</v>
      </c>
    </row>
    <row r="25" ht="19.5" customHeight="1">
      <c r="H25" s="14" t="s">
        <v>95</v>
      </c>
    </row>
    <row r="26" ht="19.5" customHeight="1">
      <c r="H26" s="14" t="s">
        <v>272</v>
      </c>
    </row>
    <row r="27" ht="12">
      <c r="H27" s="14" t="s">
        <v>274</v>
      </c>
    </row>
  </sheetData>
  <sheetProtection sheet="1" objects="1" scenarios="1"/>
  <mergeCells count="2">
    <mergeCell ref="H8:I8"/>
    <mergeCell ref="J8:K8"/>
  </mergeCells>
  <printOptions horizontalCentered="1" verticalCentered="1"/>
  <pageMargins left="0" right="0" top="0" bottom="0" header="0" footer="0"/>
  <pageSetup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V27"/>
  <sheetViews>
    <sheetView zoomScale="80" zoomScaleNormal="80" workbookViewId="0" topLeftCell="A1">
      <selection activeCell="M24" sqref="M24"/>
    </sheetView>
  </sheetViews>
  <sheetFormatPr defaultColWidth="11.421875" defaultRowHeight="12.75"/>
  <cols>
    <col min="1" max="1" width="9.421875" style="6" bestFit="1" customWidth="1"/>
    <col min="2" max="16384" width="9.140625" style="6" customWidth="1"/>
  </cols>
  <sheetData>
    <row r="1" ht="22.5">
      <c r="G1" s="35" t="str">
        <f>Tourny</f>
        <v>Name of the Tournament</v>
      </c>
    </row>
    <row r="2" spans="1:22" ht="19.5" customHeight="1">
      <c r="A2" s="6" t="s">
        <v>46</v>
      </c>
      <c r="V2" s="7"/>
    </row>
    <row r="3" spans="13:22" ht="19.5" customHeight="1">
      <c r="M3" s="12"/>
      <c r="V3" s="7"/>
    </row>
    <row r="4" spans="3:22" ht="19.5" customHeight="1">
      <c r="C4" s="9">
        <v>1</v>
      </c>
      <c r="D4" s="6" t="s">
        <v>46</v>
      </c>
      <c r="S4" s="7" t="s">
        <v>61</v>
      </c>
      <c r="V4" s="7"/>
    </row>
    <row r="5" spans="13:22" ht="19.5" customHeight="1">
      <c r="M5" s="13"/>
      <c r="S5" s="7"/>
      <c r="V5" s="7"/>
    </row>
    <row r="6" spans="1:22" ht="19.5" customHeight="1">
      <c r="A6" s="6" t="s">
        <v>227</v>
      </c>
      <c r="S6" s="7"/>
      <c r="V6" s="7"/>
    </row>
    <row r="7" spans="5:22" ht="19.5" customHeight="1">
      <c r="E7" s="25" t="s">
        <v>57</v>
      </c>
      <c r="F7" s="9">
        <v>5</v>
      </c>
      <c r="G7" s="10" t="s">
        <v>44</v>
      </c>
      <c r="P7" s="7"/>
      <c r="S7" s="7"/>
      <c r="V7" s="7"/>
    </row>
    <row r="8" spans="1:22" ht="19.5" customHeight="1">
      <c r="A8" s="6" t="s">
        <v>48</v>
      </c>
      <c r="E8" s="25" t="s">
        <v>56</v>
      </c>
      <c r="G8" s="6" t="s">
        <v>208</v>
      </c>
      <c r="P8" s="7"/>
      <c r="S8" s="7"/>
      <c r="V8" s="7"/>
    </row>
    <row r="9" spans="13:22" ht="19.5" customHeight="1">
      <c r="M9" s="40" t="s">
        <v>264</v>
      </c>
      <c r="P9" s="7"/>
      <c r="S9" s="7"/>
      <c r="V9" s="7"/>
    </row>
    <row r="10" spans="2:22" ht="19.5" customHeight="1">
      <c r="B10" s="25" t="s">
        <v>54</v>
      </c>
      <c r="C10" s="9">
        <v>2</v>
      </c>
      <c r="D10" s="10" t="s">
        <v>44</v>
      </c>
      <c r="P10" s="7"/>
      <c r="S10" s="7" t="s">
        <v>61</v>
      </c>
      <c r="V10" s="7"/>
    </row>
    <row r="11" spans="2:22" ht="19.5" customHeight="1">
      <c r="B11" s="25" t="s">
        <v>55</v>
      </c>
      <c r="D11" s="6" t="s">
        <v>50</v>
      </c>
      <c r="P11" s="7"/>
      <c r="S11" s="7"/>
      <c r="V11" s="7"/>
    </row>
    <row r="12" spans="1:22" ht="19.5" customHeight="1">
      <c r="A12" s="10" t="s">
        <v>44</v>
      </c>
      <c r="P12" s="7"/>
      <c r="S12" s="7"/>
      <c r="V12" s="7"/>
    </row>
    <row r="13" spans="8:22" ht="19.5" customHeight="1">
      <c r="H13" s="25" t="s">
        <v>58</v>
      </c>
      <c r="I13" s="9" t="s">
        <v>109</v>
      </c>
      <c r="J13" s="10" t="s">
        <v>44</v>
      </c>
      <c r="P13" s="7"/>
      <c r="S13" s="7"/>
      <c r="V13" s="7"/>
    </row>
    <row r="14" spans="1:22" ht="19.5" customHeight="1">
      <c r="A14" s="6" t="s">
        <v>47</v>
      </c>
      <c r="H14" s="25" t="s">
        <v>55</v>
      </c>
      <c r="J14" s="47" t="s">
        <v>3</v>
      </c>
      <c r="K14" s="47"/>
      <c r="L14" s="8"/>
      <c r="M14" s="41" t="s">
        <v>60</v>
      </c>
      <c r="P14" s="7"/>
      <c r="S14" s="7"/>
      <c r="V14" s="7"/>
    </row>
    <row r="15" spans="10:22" ht="19.5" customHeight="1">
      <c r="J15" s="47" t="s">
        <v>207</v>
      </c>
      <c r="K15" s="47"/>
      <c r="P15" s="7"/>
      <c r="S15" s="7"/>
      <c r="V15" s="7"/>
    </row>
    <row r="16" spans="2:22" ht="19.5" customHeight="1">
      <c r="B16" s="25" t="s">
        <v>54</v>
      </c>
      <c r="C16" s="9">
        <v>3</v>
      </c>
      <c r="D16" s="6" t="s">
        <v>47</v>
      </c>
      <c r="P16" s="7"/>
      <c r="S16" s="7" t="s">
        <v>61</v>
      </c>
      <c r="V16" s="7"/>
    </row>
    <row r="17" spans="2:22" ht="19.5" customHeight="1">
      <c r="B17" s="25" t="s">
        <v>56</v>
      </c>
      <c r="D17" s="46" t="s">
        <v>51</v>
      </c>
      <c r="E17" s="46"/>
      <c r="M17" s="42" t="s">
        <v>64</v>
      </c>
      <c r="P17" s="7"/>
      <c r="S17" s="7"/>
      <c r="V17" s="7"/>
    </row>
    <row r="18" spans="1:22" ht="19.5" customHeight="1">
      <c r="A18" s="6" t="s">
        <v>45</v>
      </c>
      <c r="P18" s="7"/>
      <c r="S18" s="7"/>
      <c r="V18" s="7"/>
    </row>
    <row r="19" spans="5:22" ht="19.5" customHeight="1">
      <c r="E19" s="25" t="s">
        <v>57</v>
      </c>
      <c r="F19" s="9">
        <v>6</v>
      </c>
      <c r="G19" s="6" t="s">
        <v>47</v>
      </c>
      <c r="J19" s="6" t="s">
        <v>47</v>
      </c>
      <c r="P19" s="7"/>
      <c r="S19" s="7"/>
      <c r="V19" s="7"/>
    </row>
    <row r="20" spans="1:22" ht="19.5" customHeight="1">
      <c r="A20" s="6" t="s">
        <v>49</v>
      </c>
      <c r="E20" s="25" t="s">
        <v>55</v>
      </c>
      <c r="G20" s="11" t="s">
        <v>52</v>
      </c>
      <c r="J20" s="47" t="s">
        <v>4</v>
      </c>
      <c r="K20" s="47"/>
      <c r="S20" s="7"/>
      <c r="V20" s="7"/>
    </row>
    <row r="21" spans="19:22" ht="19.5" customHeight="1">
      <c r="S21" s="7"/>
      <c r="V21" s="7"/>
    </row>
    <row r="22" spans="3:22" ht="19.5" customHeight="1">
      <c r="C22" s="9">
        <v>4</v>
      </c>
      <c r="D22" s="6" t="s">
        <v>49</v>
      </c>
      <c r="G22" s="6" t="s">
        <v>49</v>
      </c>
      <c r="M22" s="12" t="s">
        <v>241</v>
      </c>
      <c r="S22" s="7"/>
      <c r="V22" s="7"/>
    </row>
    <row r="23" spans="7:22" ht="19.5" customHeight="1">
      <c r="G23" s="6" t="s">
        <v>9</v>
      </c>
      <c r="M23" s="12" t="s">
        <v>201</v>
      </c>
      <c r="S23" s="7"/>
      <c r="V23" s="7"/>
    </row>
    <row r="24" spans="1:22" ht="19.5" customHeight="1">
      <c r="A24" s="6" t="s">
        <v>227</v>
      </c>
      <c r="H24" s="25" t="s">
        <v>59</v>
      </c>
      <c r="I24" s="9" t="s">
        <v>110</v>
      </c>
      <c r="J24" s="6" t="s">
        <v>49</v>
      </c>
      <c r="M24" s="12" t="s">
        <v>200</v>
      </c>
      <c r="V24" s="7"/>
    </row>
    <row r="25" spans="8:22" ht="19.5" customHeight="1">
      <c r="H25" s="25" t="s">
        <v>55</v>
      </c>
      <c r="J25" s="47" t="s">
        <v>5</v>
      </c>
      <c r="K25" s="47"/>
      <c r="V25" s="7"/>
    </row>
    <row r="26" spans="7:22" ht="19.5" customHeight="1">
      <c r="G26" s="6" t="s">
        <v>46</v>
      </c>
      <c r="J26" s="47" t="s">
        <v>53</v>
      </c>
      <c r="K26" s="47"/>
      <c r="V26" s="7"/>
    </row>
    <row r="27" ht="12.75">
      <c r="G27" s="6" t="s">
        <v>10</v>
      </c>
    </row>
  </sheetData>
  <mergeCells count="6">
    <mergeCell ref="D17:E17"/>
    <mergeCell ref="J26:K26"/>
    <mergeCell ref="J14:K14"/>
    <mergeCell ref="J20:K20"/>
    <mergeCell ref="J25:K25"/>
    <mergeCell ref="J15:K15"/>
  </mergeCells>
  <printOptions horizontalCentered="1" verticalCentered="1"/>
  <pageMargins left="0" right="0" top="0" bottom="0" header="0" footer="0"/>
  <pageSetup horizontalDpi="300" verticalDpi="300" orientation="landscape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Ladders</dc:title>
  <dc:subject/>
  <dc:creator>John Taylor</dc:creator>
  <cp:keywords/>
  <dc:description>Rev 3 Apr 2004
</dc:description>
  <cp:lastModifiedBy>IMK IT</cp:lastModifiedBy>
  <cp:lastPrinted>2004-04-04T00:48:56Z</cp:lastPrinted>
  <dcterms:created xsi:type="dcterms:W3CDTF">2004-02-20T04:41:04Z</dcterms:created>
  <dcterms:modified xsi:type="dcterms:W3CDTF">2004-11-01T18:25:51Z</dcterms:modified>
  <cp:category/>
  <cp:version/>
  <cp:contentType/>
  <cp:contentStatus/>
</cp:coreProperties>
</file>